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0" documentId="8_{02B37428-F839-4C86-A9D9-AB5EA6DC0BAD}" xr6:coauthVersionLast="45" xr6:coauthVersionMax="45" xr10:uidLastSave="{00000000-0000-0000-0000-000000000000}"/>
  <bookViews>
    <workbookView xWindow="5110" yWindow="5110" windowWidth="25580" windowHeight="15380" xr2:uid="{00000000-000D-0000-FFFF-FFFF00000000}"/>
  </bookViews>
  <sheets>
    <sheet name="DCF Model with Valuation -EX" sheetId="1" r:id="rId1"/>
    <sheet name="DCF Model with Valuation -BLANK" sheetId="4" r:id="rId2"/>
    <sheet name="- Disclaimer -" sheetId="2" r:id="rId3"/>
  </sheets>
  <externalReferences>
    <externalReference r:id="rId4"/>
    <externalReference r:id="rId5"/>
  </externalReferences>
  <definedNames>
    <definedName name="Type" localSheetId="2">'[1]Maintenance Work Order'!#REF!</definedName>
    <definedName name="Type">'[2]Risk Assessment &amp; Control'!#REF!</definedName>
    <definedName name="_xlnm.Print_Area" localSheetId="1">'DCF Model with Valuation -BLANK'!$B$1:$M$60</definedName>
    <definedName name="_xlnm.Print_Area" localSheetId="0">'DCF Model with Valuation -EX'!$B$2:$M$61</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5" i="4" l="1"/>
  <c r="D49" i="4"/>
  <c r="E49" i="4" s="1"/>
  <c r="F49" i="4" s="1"/>
  <c r="G49" i="4" s="1"/>
  <c r="H49" i="4" s="1"/>
  <c r="I49" i="4" s="1"/>
  <c r="J49" i="4" s="1"/>
  <c r="K49" i="4" s="1"/>
  <c r="L49" i="4" s="1"/>
  <c r="M49" i="4" s="1"/>
  <c r="C48" i="4"/>
  <c r="C41" i="4"/>
  <c r="C38" i="4"/>
  <c r="C34" i="4"/>
  <c r="D32" i="4"/>
  <c r="D50" i="4" s="1"/>
  <c r="D19" i="4"/>
  <c r="D6" i="4"/>
  <c r="D37" i="4" l="1"/>
  <c r="D34" i="4"/>
  <c r="D35" i="4" s="1"/>
  <c r="D20" i="4" s="1"/>
  <c r="D42" i="4"/>
  <c r="C30" i="4"/>
  <c r="D30" i="4" s="1"/>
  <c r="E30" i="4" s="1"/>
  <c r="F30" i="4" s="1"/>
  <c r="G30" i="4" s="1"/>
  <c r="H30" i="4" s="1"/>
  <c r="I30" i="4" s="1"/>
  <c r="J30" i="4" s="1"/>
  <c r="K30" i="4" s="1"/>
  <c r="L30" i="4" s="1"/>
  <c r="M30" i="4" s="1"/>
  <c r="E6" i="4"/>
  <c r="E58" i="4"/>
  <c r="C43" i="4"/>
  <c r="C45" i="4" s="1"/>
  <c r="C46" i="4" s="1"/>
  <c r="C51" i="4" s="1"/>
  <c r="D40" i="4"/>
  <c r="D48" i="4" s="1"/>
  <c r="E32" i="4"/>
  <c r="C35" i="1"/>
  <c r="C56" i="1"/>
  <c r="D7" i="1"/>
  <c r="E7" i="1" s="1"/>
  <c r="F7" i="1" s="1"/>
  <c r="G7" i="1" s="1"/>
  <c r="G20" i="1" s="1"/>
  <c r="D50" i="1"/>
  <c r="E50" i="1" s="1"/>
  <c r="F50" i="1" s="1"/>
  <c r="G50" i="1" s="1"/>
  <c r="H50" i="1" s="1"/>
  <c r="I50" i="1" s="1"/>
  <c r="J50" i="1" s="1"/>
  <c r="K50" i="1" s="1"/>
  <c r="L50" i="1" s="1"/>
  <c r="M50" i="1" s="1"/>
  <c r="C49" i="1"/>
  <c r="C39" i="1"/>
  <c r="C42" i="1" s="1"/>
  <c r="C44" i="1" s="1"/>
  <c r="C46" i="1" s="1"/>
  <c r="D33" i="1"/>
  <c r="D51" i="1" s="1"/>
  <c r="E40" i="4" l="1"/>
  <c r="E48" i="4" s="1"/>
  <c r="E37" i="4"/>
  <c r="E34" i="4"/>
  <c r="E35" i="4" s="1"/>
  <c r="E20" i="4" s="1"/>
  <c r="E50" i="4"/>
  <c r="F32" i="4"/>
  <c r="F6" i="4"/>
  <c r="E19" i="4"/>
  <c r="D38" i="4"/>
  <c r="D41" i="4" s="1"/>
  <c r="E42" i="4" s="1"/>
  <c r="E59" i="1"/>
  <c r="C31" i="1"/>
  <c r="D31" i="1" s="1"/>
  <c r="D20" i="1"/>
  <c r="F20" i="1"/>
  <c r="E20" i="1"/>
  <c r="H7" i="1"/>
  <c r="H20" i="1" s="1"/>
  <c r="D38" i="1"/>
  <c r="D43" i="1"/>
  <c r="D41" i="1"/>
  <c r="D49" i="1" s="1"/>
  <c r="C47" i="1"/>
  <c r="C52" i="1" s="1"/>
  <c r="E33" i="1"/>
  <c r="D35" i="1"/>
  <c r="D36" i="1" s="1"/>
  <c r="D21" i="1" s="1"/>
  <c r="F37" i="4" l="1"/>
  <c r="F34" i="4"/>
  <c r="F35" i="4" s="1"/>
  <c r="F20" i="4" s="1"/>
  <c r="F50" i="4"/>
  <c r="G32" i="4"/>
  <c r="F40" i="4"/>
  <c r="F48" i="4" s="1"/>
  <c r="E38" i="4"/>
  <c r="E41" i="4" s="1"/>
  <c r="D43" i="4"/>
  <c r="D45" i="4" s="1"/>
  <c r="D46" i="4" s="1"/>
  <c r="D21" i="4" s="1"/>
  <c r="F19" i="4"/>
  <c r="G6" i="4"/>
  <c r="E31" i="1"/>
  <c r="D39" i="1"/>
  <c r="D42" i="1" s="1"/>
  <c r="E43" i="1" s="1"/>
  <c r="I7" i="1"/>
  <c r="I20" i="1" s="1"/>
  <c r="E51" i="1"/>
  <c r="F33" i="1"/>
  <c r="E35" i="1"/>
  <c r="E36" i="1" s="1"/>
  <c r="E21" i="1" s="1"/>
  <c r="E41" i="1"/>
  <c r="E49" i="1" s="1"/>
  <c r="E38" i="1"/>
  <c r="D51" i="4" l="1"/>
  <c r="F38" i="4"/>
  <c r="F41" i="4" s="1"/>
  <c r="G19" i="4"/>
  <c r="H6" i="4"/>
  <c r="E43" i="4"/>
  <c r="E45" i="4" s="1"/>
  <c r="E46" i="4" s="1"/>
  <c r="E21" i="4" s="1"/>
  <c r="H32" i="4"/>
  <c r="G50" i="4"/>
  <c r="G34" i="4"/>
  <c r="G35" i="4" s="1"/>
  <c r="G20" i="4" s="1"/>
  <c r="G40" i="4"/>
  <c r="G48" i="4" s="1"/>
  <c r="G37" i="4"/>
  <c r="F42" i="4"/>
  <c r="F31" i="1"/>
  <c r="F41" i="1"/>
  <c r="F49" i="1" s="1"/>
  <c r="F35" i="1"/>
  <c r="F36" i="1" s="1"/>
  <c r="F21" i="1" s="1"/>
  <c r="F51" i="1"/>
  <c r="F38" i="1"/>
  <c r="G33" i="1"/>
  <c r="J7" i="1"/>
  <c r="J20" i="1" s="1"/>
  <c r="E39" i="1"/>
  <c r="E42" i="1" s="1"/>
  <c r="F43" i="1" s="1"/>
  <c r="D44" i="1"/>
  <c r="D46" i="1" s="1"/>
  <c r="D47" i="1" s="1"/>
  <c r="D22" i="1" s="1"/>
  <c r="G42" i="4" l="1"/>
  <c r="G38" i="4"/>
  <c r="G41" i="4" s="1"/>
  <c r="I6" i="4"/>
  <c r="H19" i="4"/>
  <c r="E51" i="4"/>
  <c r="F43" i="4"/>
  <c r="F45" i="4" s="1"/>
  <c r="F46" i="4" s="1"/>
  <c r="F21" i="4" s="1"/>
  <c r="H50" i="4"/>
  <c r="I32" i="4"/>
  <c r="H40" i="4"/>
  <c r="H48" i="4" s="1"/>
  <c r="H37" i="4"/>
  <c r="H34" i="4"/>
  <c r="H35" i="4" s="1"/>
  <c r="H20" i="4" s="1"/>
  <c r="D55" i="4"/>
  <c r="D22" i="4"/>
  <c r="G31" i="1"/>
  <c r="F39" i="1"/>
  <c r="F42" i="1" s="1"/>
  <c r="G43" i="1" s="1"/>
  <c r="D52" i="1"/>
  <c r="D56" i="1" s="1"/>
  <c r="K7" i="1"/>
  <c r="K20" i="1" s="1"/>
  <c r="E44" i="1"/>
  <c r="E46" i="1" s="1"/>
  <c r="E47" i="1" s="1"/>
  <c r="E22" i="1" s="1"/>
  <c r="G38" i="1"/>
  <c r="G35" i="1"/>
  <c r="G36" i="1" s="1"/>
  <c r="G21" i="1" s="1"/>
  <c r="H33" i="1"/>
  <c r="G41" i="1"/>
  <c r="G49" i="1" s="1"/>
  <c r="G51" i="1"/>
  <c r="H42" i="4" l="1"/>
  <c r="H38" i="4"/>
  <c r="H41" i="4" s="1"/>
  <c r="F51" i="4"/>
  <c r="I40" i="4"/>
  <c r="I48" i="4" s="1"/>
  <c r="I34" i="4"/>
  <c r="I35" i="4" s="1"/>
  <c r="I20" i="4" s="1"/>
  <c r="I37" i="4"/>
  <c r="I50" i="4"/>
  <c r="J32" i="4"/>
  <c r="J6" i="4"/>
  <c r="I19" i="4"/>
  <c r="E22" i="4"/>
  <c r="E55" i="4"/>
  <c r="G43" i="4"/>
  <c r="G45" i="4" s="1"/>
  <c r="G46" i="4" s="1"/>
  <c r="G21" i="4" s="1"/>
  <c r="H31" i="1"/>
  <c r="E52" i="1"/>
  <c r="E56" i="1" s="1"/>
  <c r="G39" i="1"/>
  <c r="G42" i="1" s="1"/>
  <c r="H43" i="1" s="1"/>
  <c r="D23" i="1"/>
  <c r="H51" i="1"/>
  <c r="H41" i="1"/>
  <c r="H49" i="1" s="1"/>
  <c r="H38" i="1"/>
  <c r="H35" i="1"/>
  <c r="H36" i="1" s="1"/>
  <c r="H21" i="1" s="1"/>
  <c r="I33" i="1"/>
  <c r="L7" i="1"/>
  <c r="L20" i="1" s="1"/>
  <c r="F44" i="1"/>
  <c r="F46" i="1" s="1"/>
  <c r="F47" i="1" s="1"/>
  <c r="F22" i="1" s="1"/>
  <c r="I38" i="4" l="1"/>
  <c r="I41" i="4" s="1"/>
  <c r="J37" i="4"/>
  <c r="J34" i="4"/>
  <c r="J35" i="4" s="1"/>
  <c r="J20" i="4" s="1"/>
  <c r="J50" i="4"/>
  <c r="J40" i="4"/>
  <c r="J48" i="4" s="1"/>
  <c r="K32" i="4"/>
  <c r="H43" i="4"/>
  <c r="H45" i="4" s="1"/>
  <c r="H46" i="4" s="1"/>
  <c r="H21" i="4" s="1"/>
  <c r="G51" i="4"/>
  <c r="J19" i="4"/>
  <c r="K6" i="4"/>
  <c r="F55" i="4"/>
  <c r="F22" i="4"/>
  <c r="I42" i="4"/>
  <c r="I31" i="1"/>
  <c r="F52" i="1"/>
  <c r="F56" i="1" s="1"/>
  <c r="H39" i="1"/>
  <c r="H42" i="1" s="1"/>
  <c r="M7" i="1"/>
  <c r="G44" i="1"/>
  <c r="G46" i="1" s="1"/>
  <c r="G47" i="1" s="1"/>
  <c r="G22" i="1" s="1"/>
  <c r="I51" i="1"/>
  <c r="J33" i="1"/>
  <c r="I41" i="1"/>
  <c r="I49" i="1" s="1"/>
  <c r="I35" i="1"/>
  <c r="I36" i="1" s="1"/>
  <c r="I21" i="1" s="1"/>
  <c r="I38" i="1"/>
  <c r="E23" i="1"/>
  <c r="J42" i="4" l="1"/>
  <c r="H51" i="4"/>
  <c r="J38" i="4"/>
  <c r="J41" i="4" s="1"/>
  <c r="K19" i="4"/>
  <c r="L6" i="4"/>
  <c r="I43" i="4"/>
  <c r="I45" i="4" s="1"/>
  <c r="I46" i="4" s="1"/>
  <c r="I21" i="4" s="1"/>
  <c r="G55" i="4"/>
  <c r="G22" i="4"/>
  <c r="K50" i="4"/>
  <c r="L32" i="4"/>
  <c r="K40" i="4"/>
  <c r="K48" i="4" s="1"/>
  <c r="K37" i="4"/>
  <c r="K34" i="4"/>
  <c r="K35" i="4" s="1"/>
  <c r="K20" i="4" s="1"/>
  <c r="J31" i="1"/>
  <c r="M20" i="1"/>
  <c r="L54" i="1"/>
  <c r="E16" i="1"/>
  <c r="G52" i="1"/>
  <c r="G56" i="1" s="1"/>
  <c r="H44" i="1"/>
  <c r="H46" i="1" s="1"/>
  <c r="H47" i="1" s="1"/>
  <c r="H22" i="1" s="1"/>
  <c r="J41" i="1"/>
  <c r="J49" i="1" s="1"/>
  <c r="J38" i="1"/>
  <c r="J51" i="1"/>
  <c r="J35" i="1"/>
  <c r="J36" i="1" s="1"/>
  <c r="J21" i="1" s="1"/>
  <c r="K33" i="1"/>
  <c r="I39" i="1"/>
  <c r="I42" i="1" s="1"/>
  <c r="I43" i="1"/>
  <c r="F23" i="1"/>
  <c r="I51" i="4" l="1"/>
  <c r="K38" i="4"/>
  <c r="K41" i="4" s="1"/>
  <c r="M6" i="4"/>
  <c r="L19" i="4"/>
  <c r="L50" i="4"/>
  <c r="M32" i="4"/>
  <c r="L40" i="4"/>
  <c r="L48" i="4" s="1"/>
  <c r="L34" i="4"/>
  <c r="L35" i="4" s="1"/>
  <c r="L20" i="4" s="1"/>
  <c r="L37" i="4"/>
  <c r="H55" i="4"/>
  <c r="H22" i="4"/>
  <c r="J43" i="4"/>
  <c r="J45" i="4" s="1"/>
  <c r="J46" i="4" s="1"/>
  <c r="J21" i="4" s="1"/>
  <c r="K42" i="4"/>
  <c r="K31" i="1"/>
  <c r="H52" i="1"/>
  <c r="H56" i="1" s="1"/>
  <c r="I44" i="1"/>
  <c r="I46" i="1" s="1"/>
  <c r="I47" i="1" s="1"/>
  <c r="I22" i="1" s="1"/>
  <c r="J39" i="1"/>
  <c r="J42" i="1" s="1"/>
  <c r="K38" i="1"/>
  <c r="K35" i="1"/>
  <c r="K36" i="1" s="1"/>
  <c r="K21" i="1" s="1"/>
  <c r="K51" i="1"/>
  <c r="L33" i="1"/>
  <c r="K41" i="1"/>
  <c r="K49" i="1" s="1"/>
  <c r="G23" i="1"/>
  <c r="J43" i="1"/>
  <c r="J51" i="4" l="1"/>
  <c r="L38" i="4"/>
  <c r="L41" i="4" s="1"/>
  <c r="K43" i="4"/>
  <c r="K45" i="4" s="1"/>
  <c r="K46" i="4" s="1"/>
  <c r="K21" i="4" s="1"/>
  <c r="L42" i="4"/>
  <c r="M40" i="4"/>
  <c r="M48" i="4" s="1"/>
  <c r="M37" i="4"/>
  <c r="M34" i="4"/>
  <c r="M35" i="4" s="1"/>
  <c r="M20" i="4" s="1"/>
  <c r="M50" i="4"/>
  <c r="E15" i="4"/>
  <c r="L53" i="4"/>
  <c r="M19" i="4"/>
  <c r="I22" i="4"/>
  <c r="I55" i="4"/>
  <c r="K43" i="1"/>
  <c r="L31" i="1"/>
  <c r="K39" i="1"/>
  <c r="K42" i="1" s="1"/>
  <c r="L51" i="1"/>
  <c r="L35" i="1"/>
  <c r="L36" i="1" s="1"/>
  <c r="L21" i="1" s="1"/>
  <c r="M33" i="1"/>
  <c r="L41" i="1"/>
  <c r="L49" i="1" s="1"/>
  <c r="L38" i="1"/>
  <c r="I52" i="1"/>
  <c r="I56" i="1" s="1"/>
  <c r="J44" i="1"/>
  <c r="J46" i="1" s="1"/>
  <c r="J47" i="1" s="1"/>
  <c r="J22" i="1" s="1"/>
  <c r="H23" i="1"/>
  <c r="K51" i="4" l="1"/>
  <c r="L43" i="4"/>
  <c r="L45" i="4" s="1"/>
  <c r="L46" i="4" s="1"/>
  <c r="L21" i="4" s="1"/>
  <c r="M38" i="4"/>
  <c r="M41" i="4" s="1"/>
  <c r="M42" i="4"/>
  <c r="J55" i="4"/>
  <c r="J22" i="4"/>
  <c r="L43" i="1"/>
  <c r="M31" i="1"/>
  <c r="J52" i="1"/>
  <c r="J56" i="1" s="1"/>
  <c r="L39" i="1"/>
  <c r="L42" i="1" s="1"/>
  <c r="M51" i="1"/>
  <c r="M41" i="1"/>
  <c r="M49" i="1" s="1"/>
  <c r="M38" i="1"/>
  <c r="M35" i="1"/>
  <c r="M36" i="1" s="1"/>
  <c r="M21" i="1" s="1"/>
  <c r="I23" i="1"/>
  <c r="K44" i="1"/>
  <c r="K46" i="1" s="1"/>
  <c r="K47" i="1" s="1"/>
  <c r="K22" i="1" s="1"/>
  <c r="L51" i="4" l="1"/>
  <c r="M43" i="4"/>
  <c r="M45" i="4" s="1"/>
  <c r="M46" i="4" s="1"/>
  <c r="M21" i="4" s="1"/>
  <c r="K55" i="4"/>
  <c r="K22" i="4"/>
  <c r="M43" i="1"/>
  <c r="K52" i="1"/>
  <c r="K56" i="1" s="1"/>
  <c r="M39" i="1"/>
  <c r="M42" i="1" s="1"/>
  <c r="L44" i="1"/>
  <c r="L46" i="1" s="1"/>
  <c r="L47" i="1" s="1"/>
  <c r="L22" i="1" s="1"/>
  <c r="J23" i="1"/>
  <c r="M51" i="4" l="1"/>
  <c r="L55" i="4"/>
  <c r="L22" i="4"/>
  <c r="L52" i="1"/>
  <c r="L56" i="1" s="1"/>
  <c r="M44" i="1"/>
  <c r="M46" i="1" s="1"/>
  <c r="M47" i="1" s="1"/>
  <c r="M22" i="1" s="1"/>
  <c r="K23" i="1"/>
  <c r="M22" i="4" l="1"/>
  <c r="M53" i="4"/>
  <c r="M23" i="4" s="1"/>
  <c r="M52" i="1"/>
  <c r="L23" i="1"/>
  <c r="M55" i="4" l="1"/>
  <c r="C57" i="4" s="1"/>
  <c r="C60" i="4" s="1"/>
  <c r="D27" i="4" s="1"/>
  <c r="M54" i="1"/>
  <c r="M56" i="1" s="1"/>
  <c r="M23" i="1"/>
  <c r="D25" i="4" l="1"/>
  <c r="M24" i="1"/>
  <c r="C58" i="1"/>
  <c r="D26" i="1" s="1"/>
  <c r="C61" i="1" l="1"/>
  <c r="D28" i="1" s="1"/>
</calcChain>
</file>

<file path=xl/sharedStrings.xml><?xml version="1.0" encoding="utf-8"?>
<sst xmlns="http://schemas.openxmlformats.org/spreadsheetml/2006/main" count="102" uniqueCount="50">
  <si>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</si>
  <si>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</si>
  <si>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User to complete non-shaded cells only.</t>
  </si>
  <si>
    <t>YEAR</t>
  </si>
  <si>
    <t>DCF MODEL WITH COMPANY VALUATION TEMPLATE</t>
  </si>
  <si>
    <t>COMPANY NAME</t>
  </si>
  <si>
    <t>YEARS ENDING</t>
  </si>
  <si>
    <t>DEC 31st</t>
  </si>
  <si>
    <t>FORECASTING VARIABLES</t>
  </si>
  <si>
    <t>PER YEAR AFTER</t>
  </si>
  <si>
    <t>REVENUE GROWTH FACTOR</t>
  </si>
  <si>
    <t>EXPECTED GROSS PROFIT MARGIN</t>
  </si>
  <si>
    <t>S, G, &amp; A EXPENSE % OF REVENUE</t>
  </si>
  <si>
    <t>CAPITAL EXPENDITURE GROWTH FACTOR</t>
  </si>
  <si>
    <t>NET WORKING CAPITAL TO SALES RATIO</t>
  </si>
  <si>
    <t>INCOME TAX RATE</t>
  </si>
  <si>
    <t>ASSUMED LONG-TERM SUSTAINABLE GROWTH RATE</t>
  </si>
  <si>
    <t>DISCOUNT RATE</t>
  </si>
  <si>
    <t>DEPRECIATION &amp; AMORTIZATION % OF REVENUE</t>
  </si>
  <si>
    <t>FROM BAL. SHEET</t>
  </si>
  <si>
    <t>VALUATION MODEL OUTPUTS</t>
  </si>
  <si>
    <t>GROSS PROFIT MARGIN</t>
  </si>
  <si>
    <t>NET OPERATING PROFIT MARGIN</t>
  </si>
  <si>
    <t>FREE CASH FLOW ($ MIL)</t>
  </si>
  <si>
    <t>TERMINAL VALUE ($ MIL)</t>
  </si>
  <si>
    <t>PRESENT VALUE OF COMPANY OPERATIONS ($ MIL)</t>
  </si>
  <si>
    <t>MARKET VALUE OF COMPANY ASSETS ($ MIL)</t>
  </si>
  <si>
    <t>START YEAR</t>
  </si>
  <si>
    <t>ACTUAL</t>
  </si>
  <si>
    <t>FORECAST ––&gt;</t>
  </si>
  <si>
    <t>TOTAL REVENUE</t>
  </si>
  <si>
    <t>COST OF GOODS SOLD</t>
  </si>
  <si>
    <t>GROSS PROFIT</t>
  </si>
  <si>
    <t>SELLING, GENERAL AND ADMINISTRATIVE EXPENSES</t>
  </si>
  <si>
    <t>EARNINGS BEFORE INTEREST, TAXES, DEPR. &amp; AMORT. (EBITDA)</t>
  </si>
  <si>
    <t>DEPRECIATION AND AMORTIZATION</t>
  </si>
  <si>
    <t>EARNINGS BEFORE INTEREST AND TAXES (EBIT)</t>
  </si>
  <si>
    <t>AVAILABLE TAX-LOSS CARRYFORWARDS</t>
  </si>
  <si>
    <t>NET TAXABLE EARNINGS</t>
  </si>
  <si>
    <t>FEDERAL AND STATE INCOME TAXES</t>
  </si>
  <si>
    <t>NET OPERATING PROFIT AFTER-TAX (NOPAT)</t>
  </si>
  <si>
    <t>ADD BACK DEPRECIATION AND AMORTIZATION</t>
  </si>
  <si>
    <t>SUBTRACT CAPITAL EXPENDITURES</t>
  </si>
  <si>
    <t>SUBTRACT NEW NET WORKING CAPITAL</t>
  </si>
  <si>
    <t>FREE CASH FLOW</t>
  </si>
  <si>
    <t>TOTAL PRESENT VALUE OF COMPANY OPERATIONS</t>
  </si>
  <si>
    <t>PLUS CURRENT ASSETS</t>
  </si>
  <si>
    <t>TOTAL MARKET VALUE OF GREAT EXPECTATIONS' ASSETS</t>
  </si>
  <si>
    <t>TERMINAL VALUE</t>
  </si>
  <si>
    <t>PRESENT VALUE OF FREE CASH FLOWS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</si>
</sst>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quot;$&quot;#,##0.0_);\(&quot;$&quot;#,##0.0\)"/>
  </numFmts>
  <fonts count="2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11"/>
      <color indexed="8"/>
      <name val="Calibri"/>
      <family val="2"/>
      <scheme val="minor"/>
    </font>
    <font>
      <sz val="8"/>
      <name val="Calibri"/>
      <family val="2"/>
      <scheme val="minor"/>
    </font>
    <font>
      <sz val="10"/>
      <color indexed="8"/>
      <name val="Century Gothic"/>
      <family val="1"/>
    </font>
    <font>
      <sz val="11"/>
      <color theme="1"/>
      <name val="Century Gothic"/>
      <family val="1"/>
    </font>
    <font>
      <sz val="14"/>
      <color indexed="8"/>
      <name val="Century Gothic"/>
      <family val="1"/>
    </font>
    <font>
      <b/>
      <sz val="10"/>
      <name val="Arial"/>
      <family val="2"/>
    </font>
    <font>
      <sz val="10"/>
      <name val="Arial"/>
      <family val="2"/>
    </font>
    <font>
      <b/>
      <sz val="10"/>
      <name val="Century Gothic"/>
      <family val="1"/>
    </font>
    <font>
      <sz val="10"/>
      <name val="Century Gothic"/>
      <family val="1"/>
    </font>
    <font>
      <sz val="14"/>
      <name val="Century Gothic"/>
      <family val="1"/>
    </font>
    <font>
      <sz val="16"/>
      <name val="Century Gothic"/>
      <family val="1"/>
    </font>
    <font>
      <sz val="10"/>
      <color theme="0" tint="-0.499984740745262"/>
      <name val="Century Gothic"/>
      <family val="1"/>
    </font>
    <font>
      <b/>
      <sz val="10"/>
      <color indexed="8"/>
      <name val="Century Gothic"/>
      <family val="1"/>
    </font>
  </fonts>
  <fills count="10">
    <fill>
      <patternFill patternType="none"/>
    </fill>
    <fill>
      <patternFill patternType="gray125"/>
    </fill>
    <fill>
      <patternFill patternType="none">
        <fgColor rgb="FFE5E5E5"/>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BEBEB"/>
        <bgColor indexed="64"/>
      </patternFill>
    </fill>
  </fills>
  <borders count="20">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499984740745262"/>
      </top>
      <bottom style="medium">
        <color theme="0" tint="-0.249977111117893"/>
      </bottom>
      <diagonal/>
    </border>
    <border>
      <left style="thin">
        <color theme="0" tint="-0.249977111117893"/>
      </left>
      <right/>
      <top style="thick">
        <color theme="0" tint="-0.499984740745262"/>
      </top>
      <bottom style="medium">
        <color theme="0" tint="-0.249977111117893"/>
      </bottom>
      <diagonal/>
    </border>
    <border>
      <left/>
      <right style="thin">
        <color theme="0" tint="-0.249977111117893"/>
      </right>
      <top style="thick">
        <color theme="0" tint="-0.499984740745262"/>
      </top>
      <bottom style="medium">
        <color theme="0" tint="-0.249977111117893"/>
      </bottom>
      <diagonal/>
    </border>
    <border>
      <left style="thin">
        <color theme="0" tint="-0.249977111117893"/>
      </left>
      <right style="thin">
        <color theme="0" tint="-0.249977111117893"/>
      </right>
      <top style="thick">
        <color theme="0" tint="-0.499984740745262"/>
      </top>
      <bottom style="thin">
        <color theme="0" tint="-0.249977111117893"/>
      </bottom>
      <diagonal/>
    </border>
    <border>
      <left style="thin">
        <color theme="0" tint="-0.249977111117893"/>
      </left>
      <right/>
      <top style="thick">
        <color theme="0" tint="-0.499984740745262"/>
      </top>
      <bottom style="thin">
        <color theme="0" tint="-0.249977111117893"/>
      </bottom>
      <diagonal/>
    </border>
    <border>
      <left/>
      <right/>
      <top style="thick">
        <color theme="0" tint="-0.499984740745262"/>
      </top>
      <bottom style="thin">
        <color theme="0" tint="-0.249977111117893"/>
      </bottom>
      <diagonal/>
    </border>
    <border>
      <left/>
      <right style="thin">
        <color theme="0" tint="-0.249977111117893"/>
      </right>
      <top style="thick">
        <color theme="0" tint="-0.499984740745262"/>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1" fillId="0" borderId="0" applyNumberFormat="0" applyFill="0" applyBorder="0" applyAlignment="0" applyProtection="0"/>
    <xf numFmtId="0" fontId="2" fillId="2" borderId="0"/>
    <xf numFmtId="9" fontId="10" fillId="0" borderId="0" applyFont="0" applyFill="0" applyBorder="0" applyAlignment="0" applyProtection="0"/>
  </cellStyleXfs>
  <cellXfs count="117">
    <xf numFmtId="0" fontId="0" fillId="0" borderId="0" xfId="0"/>
    <xf numFmtId="0" fontId="0" fillId="0" borderId="0" xfId="0"/>
    <xf numFmtId="0" fontId="0" fillId="0" borderId="0" xfId="0" applyFill="1"/>
    <xf numFmtId="0" fontId="2" fillId="2" borderId="0" xfId="2"/>
    <xf numFmtId="0" fontId="9" fillId="2" borderId="3" xfId="2" applyFont="1" applyBorder="1" applyAlignment="1">
      <alignment horizontal="left" vertical="center" wrapText="1" indent="2"/>
    </xf>
    <xf numFmtId="0" fontId="3" fillId="0" borderId="0" xfId="0" applyFont="1" applyFill="1"/>
    <xf numFmtId="0" fontId="12" fillId="0" borderId="0" xfId="0" applyFont="1" applyFill="1"/>
    <xf numFmtId="5" fontId="12" fillId="0" borderId="0" xfId="0" applyNumberFormat="1" applyFont="1" applyFill="1"/>
    <xf numFmtId="0" fontId="5" fillId="0" borderId="0" xfId="0" applyFont="1" applyFill="1" applyBorder="1" applyAlignment="1">
      <alignment wrapText="1"/>
    </xf>
    <xf numFmtId="0" fontId="5" fillId="0" borderId="0" xfId="0" applyFont="1" applyFill="1" applyBorder="1" applyAlignment="1">
      <alignment horizontal="left" wrapText="1"/>
    </xf>
    <xf numFmtId="0" fontId="12" fillId="0" borderId="0" xfId="0" applyFont="1" applyFill="1" applyAlignment="1">
      <alignment vertical="center"/>
    </xf>
    <xf numFmtId="0" fontId="0" fillId="0" borderId="0" xfId="0" applyFill="1" applyAlignment="1">
      <alignment horizontal="left" vertical="center" indent="1"/>
    </xf>
    <xf numFmtId="0" fontId="6" fillId="0" borderId="0" xfId="0" applyFont="1" applyFill="1" applyAlignment="1">
      <alignment horizontal="left" vertical="center" wrapText="1" indent="1"/>
    </xf>
    <xf numFmtId="0" fontId="7" fillId="0" borderId="0" xfId="0" applyFont="1" applyFill="1" applyAlignment="1">
      <alignment vertical="center"/>
    </xf>
    <xf numFmtId="0" fontId="13" fillId="0" borderId="4" xfId="0" applyFont="1" applyFill="1" applyBorder="1" applyAlignment="1">
      <alignment horizontal="left" vertical="center" wrapText="1" indent="1"/>
    </xf>
    <xf numFmtId="0" fontId="0" fillId="0" borderId="0" xfId="0" applyFill="1" applyAlignment="1"/>
    <xf numFmtId="0" fontId="3" fillId="0" borderId="0" xfId="0" applyFont="1" applyFill="1" applyAlignment="1"/>
    <xf numFmtId="0" fontId="15" fillId="0" borderId="0" xfId="0" applyFont="1" applyFill="1"/>
    <xf numFmtId="5" fontId="17" fillId="0" borderId="0" xfId="0" applyNumberFormat="1" applyFont="1" applyFill="1"/>
    <xf numFmtId="0" fontId="18" fillId="0" borderId="0" xfId="0" quotePrefix="1" applyFont="1" applyFill="1" applyAlignment="1">
      <alignment horizontal="right"/>
    </xf>
    <xf numFmtId="0" fontId="18" fillId="0" borderId="0" xfId="0" applyFont="1" applyFill="1"/>
    <xf numFmtId="9" fontId="18" fillId="0" borderId="0" xfId="3" applyFont="1" applyFill="1"/>
    <xf numFmtId="9" fontId="12" fillId="0" borderId="0" xfId="3" applyFont="1" applyFill="1"/>
    <xf numFmtId="0" fontId="12" fillId="0" borderId="0" xfId="0" applyFont="1" applyFill="1" applyAlignment="1">
      <alignment horizontal="left"/>
    </xf>
    <xf numFmtId="0" fontId="20" fillId="0" borderId="0" xfId="0" applyFont="1" applyFill="1"/>
    <xf numFmtId="0" fontId="17" fillId="0" borderId="0" xfId="0" applyFont="1" applyFill="1" applyAlignment="1">
      <alignment vertical="center"/>
    </xf>
    <xf numFmtId="0" fontId="0" fillId="0" borderId="0" xfId="0" applyFill="1" applyAlignment="1">
      <alignment vertical="center"/>
    </xf>
    <xf numFmtId="0" fontId="18" fillId="0" borderId="0" xfId="0" quotePrefix="1" applyFont="1" applyFill="1" applyAlignment="1">
      <alignment horizontal="left" vertical="center"/>
    </xf>
    <xf numFmtId="9" fontId="18" fillId="0" borderId="0" xfId="3" applyFont="1" applyFill="1" applyAlignment="1">
      <alignment vertical="center"/>
    </xf>
    <xf numFmtId="0" fontId="18" fillId="0" borderId="0" xfId="0" applyFont="1" applyFill="1" applyAlignment="1">
      <alignment vertical="center"/>
    </xf>
    <xf numFmtId="0" fontId="18" fillId="0" borderId="0" xfId="0" quotePrefix="1" applyFont="1" applyFill="1" applyAlignment="1">
      <alignment horizontal="right" vertical="center"/>
    </xf>
    <xf numFmtId="1" fontId="18" fillId="0" borderId="0" xfId="3" applyNumberFormat="1" applyFont="1" applyFill="1" applyAlignment="1">
      <alignment horizontal="left" vertical="center"/>
    </xf>
    <xf numFmtId="9" fontId="4" fillId="0" borderId="5" xfId="3" applyFont="1" applyFill="1" applyBorder="1" applyAlignment="1">
      <alignment horizontal="center" vertical="center"/>
    </xf>
    <xf numFmtId="9" fontId="4" fillId="0" borderId="2" xfId="3" applyFont="1" applyFill="1" applyBorder="1" applyAlignment="1">
      <alignment horizontal="center" vertical="center"/>
    </xf>
    <xf numFmtId="9" fontId="4" fillId="0" borderId="5"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9" fontId="4" fillId="0" borderId="8" xfId="3" applyFont="1" applyFill="1" applyBorder="1" applyAlignment="1">
      <alignment horizontal="center" vertical="center"/>
    </xf>
    <xf numFmtId="9" fontId="4" fillId="0" borderId="1" xfId="3" applyFont="1" applyFill="1" applyBorder="1" applyAlignment="1">
      <alignment horizontal="center" vertical="center"/>
    </xf>
    <xf numFmtId="0" fontId="17" fillId="3" borderId="13" xfId="0" applyFont="1" applyFill="1" applyBorder="1" applyAlignment="1">
      <alignment vertical="center"/>
    </xf>
    <xf numFmtId="0" fontId="17" fillId="3" borderId="11" xfId="0" applyFont="1" applyFill="1" applyBorder="1" applyAlignment="1">
      <alignment horizontal="center" vertical="center"/>
    </xf>
    <xf numFmtId="0" fontId="18" fillId="3" borderId="12" xfId="0" applyFont="1" applyFill="1" applyBorder="1" applyAlignment="1">
      <alignment horizontal="left" vertical="center" indent="1"/>
    </xf>
    <xf numFmtId="0" fontId="13" fillId="0" borderId="4" xfId="0" applyFont="1" applyFill="1" applyBorder="1" applyAlignment="1">
      <alignment horizontal="center" vertical="center" wrapText="1"/>
    </xf>
    <xf numFmtId="0" fontId="21" fillId="0" borderId="0" xfId="0" applyFont="1" applyFill="1" applyAlignment="1"/>
    <xf numFmtId="0" fontId="21" fillId="0" borderId="0" xfId="0" applyFont="1" applyFill="1" applyAlignment="1">
      <alignment horizontal="center" wrapText="1"/>
    </xf>
    <xf numFmtId="164" fontId="12" fillId="0" borderId="0" xfId="0" applyNumberFormat="1" applyFont="1" applyFill="1" applyAlignment="1">
      <alignment vertical="center"/>
    </xf>
    <xf numFmtId="164" fontId="17" fillId="0" borderId="0" xfId="0" applyNumberFormat="1" applyFont="1" applyFill="1" applyAlignment="1">
      <alignment vertical="center"/>
    </xf>
    <xf numFmtId="0" fontId="22" fillId="3" borderId="11" xfId="0" applyFont="1" applyFill="1" applyBorder="1" applyAlignment="1">
      <alignment horizontal="center" vertical="center"/>
    </xf>
    <xf numFmtId="0" fontId="12" fillId="0" borderId="0" xfId="0" quotePrefix="1" applyFont="1" applyFill="1" applyAlignment="1">
      <alignment horizontal="left" vertical="center" indent="1"/>
    </xf>
    <xf numFmtId="0" fontId="17" fillId="0" borderId="0" xfId="0" quotePrefix="1" applyFont="1" applyFill="1" applyAlignment="1">
      <alignment horizontal="left" vertical="center" indent="1"/>
    </xf>
    <xf numFmtId="0" fontId="17" fillId="3" borderId="13" xfId="0" applyFont="1" applyFill="1" applyBorder="1" applyAlignment="1">
      <alignment horizontal="center" vertical="center"/>
    </xf>
    <xf numFmtId="9" fontId="12" fillId="6" borderId="8" xfId="3" applyFont="1" applyFill="1" applyBorder="1" applyAlignment="1">
      <alignment horizontal="center" vertical="center"/>
    </xf>
    <xf numFmtId="9" fontId="12" fillId="6" borderId="1" xfId="3" applyFont="1" applyFill="1" applyBorder="1" applyAlignment="1">
      <alignment horizontal="center" vertical="center"/>
    </xf>
    <xf numFmtId="9" fontId="12" fillId="6" borderId="5" xfId="3" applyFont="1" applyFill="1" applyBorder="1" applyAlignment="1">
      <alignment horizontal="center" vertical="center"/>
    </xf>
    <xf numFmtId="9" fontId="12" fillId="6" borderId="2" xfId="3" applyFont="1" applyFill="1" applyBorder="1" applyAlignment="1">
      <alignment horizontal="center" vertical="center"/>
    </xf>
    <xf numFmtId="164" fontId="12" fillId="6" borderId="5" xfId="0" applyNumberFormat="1" applyFont="1" applyFill="1" applyBorder="1" applyAlignment="1">
      <alignment horizontal="center" vertical="center"/>
    </xf>
    <xf numFmtId="164" fontId="12" fillId="6" borderId="2" xfId="0" applyNumberFormat="1" applyFont="1" applyFill="1" applyBorder="1" applyAlignment="1">
      <alignment horizontal="center" vertical="center"/>
    </xf>
    <xf numFmtId="164" fontId="12" fillId="6" borderId="4" xfId="0" applyNumberFormat="1" applyFont="1" applyFill="1" applyBorder="1" applyAlignment="1">
      <alignment horizontal="center" vertical="center"/>
    </xf>
    <xf numFmtId="0" fontId="17" fillId="7" borderId="9" xfId="0" quotePrefix="1" applyFont="1" applyFill="1" applyBorder="1" applyAlignment="1">
      <alignment horizontal="left" vertical="center" indent="1"/>
    </xf>
    <xf numFmtId="0" fontId="17" fillId="7" borderId="10" xfId="0" applyFont="1" applyFill="1" applyBorder="1" applyAlignment="1">
      <alignment vertical="center"/>
    </xf>
    <xf numFmtId="0" fontId="17" fillId="7" borderId="14" xfId="0" quotePrefix="1" applyFont="1" applyFill="1" applyBorder="1" applyAlignment="1">
      <alignment horizontal="center" vertical="center"/>
    </xf>
    <xf numFmtId="0" fontId="17" fillId="3" borderId="15" xfId="0" quotePrefix="1" applyFont="1" applyFill="1" applyBorder="1" applyAlignment="1">
      <alignment horizontal="left" vertical="center" indent="1"/>
    </xf>
    <xf numFmtId="0" fontId="17" fillId="3" borderId="16" xfId="0" applyFont="1" applyFill="1" applyBorder="1" applyAlignment="1">
      <alignment vertical="center"/>
    </xf>
    <xf numFmtId="0" fontId="17" fillId="3" borderId="17" xfId="0" applyFont="1" applyFill="1" applyBorder="1" applyAlignment="1">
      <alignment vertical="center"/>
    </xf>
    <xf numFmtId="0" fontId="17" fillId="7" borderId="18" xfId="0" applyFont="1" applyFill="1" applyBorder="1" applyAlignment="1">
      <alignment horizontal="center" vertical="center"/>
    </xf>
    <xf numFmtId="0" fontId="17" fillId="3" borderId="18" xfId="0" applyFont="1" applyFill="1" applyBorder="1" applyAlignment="1">
      <alignment horizontal="center" vertical="center"/>
    </xf>
    <xf numFmtId="0" fontId="19" fillId="0" borderId="0" xfId="0" quotePrefix="1" applyFont="1" applyFill="1" applyAlignment="1">
      <alignment horizontal="right" vertical="center"/>
    </xf>
    <xf numFmtId="0" fontId="14" fillId="0" borderId="0" xfId="0" applyNumberFormat="1" applyFont="1" applyFill="1" applyAlignment="1">
      <alignment horizontal="left" vertical="center"/>
    </xf>
    <xf numFmtId="5" fontId="17" fillId="0" borderId="2" xfId="0" applyNumberFormat="1" applyFont="1" applyFill="1" applyBorder="1" applyAlignment="1">
      <alignment vertical="center"/>
    </xf>
    <xf numFmtId="37" fontId="12" fillId="0" borderId="2" xfId="0" applyNumberFormat="1" applyFont="1" applyFill="1" applyBorder="1" applyAlignment="1">
      <alignment vertical="center"/>
    </xf>
    <xf numFmtId="0" fontId="16" fillId="0" borderId="0" xfId="0" applyFont="1" applyFill="1" applyAlignment="1">
      <alignment vertical="center"/>
    </xf>
    <xf numFmtId="5" fontId="15" fillId="0" borderId="0" xfId="0" applyNumberFormat="1" applyFont="1" applyFill="1" applyAlignment="1">
      <alignment vertical="center"/>
    </xf>
    <xf numFmtId="5" fontId="17" fillId="6" borderId="2" xfId="0" applyNumberFormat="1" applyFont="1" applyFill="1" applyBorder="1" applyAlignment="1">
      <alignment vertical="center"/>
    </xf>
    <xf numFmtId="37" fontId="17" fillId="0" borderId="2" xfId="0" applyNumberFormat="1" applyFont="1" applyFill="1" applyBorder="1" applyAlignment="1">
      <alignment vertical="center"/>
    </xf>
    <xf numFmtId="37" fontId="18" fillId="0" borderId="0" xfId="0" applyNumberFormat="1" applyFont="1" applyFill="1" applyBorder="1" applyAlignment="1">
      <alignment vertical="center"/>
    </xf>
    <xf numFmtId="37" fontId="12" fillId="6" borderId="2" xfId="0" applyNumberFormat="1" applyFont="1" applyFill="1" applyBorder="1" applyAlignment="1">
      <alignment vertical="center"/>
    </xf>
    <xf numFmtId="37" fontId="17" fillId="6" borderId="2" xfId="0" applyNumberFormat="1" applyFont="1" applyFill="1" applyBorder="1" applyAlignment="1">
      <alignment vertical="center"/>
    </xf>
    <xf numFmtId="37" fontId="18" fillId="6" borderId="2" xfId="0" applyNumberFormat="1" applyFont="1" applyFill="1" applyBorder="1" applyAlignment="1">
      <alignment vertical="center"/>
    </xf>
    <xf numFmtId="37" fontId="12" fillId="7" borderId="2" xfId="0" applyNumberFormat="1" applyFont="1" applyFill="1" applyBorder="1" applyAlignment="1">
      <alignment vertical="center"/>
    </xf>
    <xf numFmtId="5" fontId="17" fillId="3" borderId="4" xfId="0" applyNumberFormat="1" applyFont="1" applyFill="1" applyBorder="1" applyAlignment="1">
      <alignment vertical="center"/>
    </xf>
    <xf numFmtId="37" fontId="12" fillId="6" borderId="4" xfId="0" applyNumberFormat="1" applyFont="1" applyFill="1" applyBorder="1" applyAlignment="1">
      <alignment vertical="center"/>
    </xf>
    <xf numFmtId="0" fontId="12" fillId="0" borderId="0" xfId="0" quotePrefix="1" applyFont="1" applyFill="1" applyAlignment="1">
      <alignment horizontal="left" indent="1"/>
    </xf>
    <xf numFmtId="0" fontId="12" fillId="0" borderId="0" xfId="0" applyFont="1" applyFill="1" applyAlignment="1">
      <alignment horizontal="left" indent="1"/>
    </xf>
    <xf numFmtId="0" fontId="18" fillId="0" borderId="0" xfId="0" quotePrefix="1" applyFont="1" applyFill="1" applyAlignment="1">
      <alignment horizontal="left" vertical="center" indent="1"/>
    </xf>
    <xf numFmtId="9" fontId="12" fillId="3" borderId="10" xfId="0" applyNumberFormat="1" applyFont="1" applyFill="1" applyBorder="1" applyAlignment="1">
      <alignment horizontal="left" vertical="center"/>
    </xf>
    <xf numFmtId="0" fontId="12" fillId="3" borderId="9" xfId="0" quotePrefix="1" applyFont="1" applyFill="1" applyBorder="1" applyAlignment="1">
      <alignment horizontal="right" vertical="center" indent="1"/>
    </xf>
    <xf numFmtId="0" fontId="17" fillId="0" borderId="0" xfId="0" quotePrefix="1" applyFont="1" applyFill="1" applyAlignment="1">
      <alignment horizontal="right" vertical="center" indent="1"/>
    </xf>
    <xf numFmtId="0" fontId="18" fillId="0" borderId="0" xfId="0" quotePrefix="1" applyFont="1" applyFill="1" applyAlignment="1">
      <alignment horizontal="right" vertical="center" indent="1"/>
    </xf>
    <xf numFmtId="0" fontId="18" fillId="0" borderId="0" xfId="0" applyFont="1" applyFill="1" applyAlignment="1">
      <alignment horizontal="right" vertical="center" indent="1"/>
    </xf>
    <xf numFmtId="0" fontId="18" fillId="8" borderId="7" xfId="0" quotePrefix="1" applyFont="1" applyFill="1" applyBorder="1" applyAlignment="1">
      <alignment horizontal="left" vertical="center" indent="1"/>
    </xf>
    <xf numFmtId="9" fontId="18" fillId="8" borderId="8" xfId="3" applyFont="1" applyFill="1" applyBorder="1" applyAlignment="1">
      <alignment vertical="center"/>
    </xf>
    <xf numFmtId="0" fontId="18" fillId="8" borderId="6" xfId="0" quotePrefix="1" applyFont="1" applyFill="1" applyBorder="1" applyAlignment="1">
      <alignment horizontal="left" vertical="center" indent="1"/>
    </xf>
    <xf numFmtId="9" fontId="18" fillId="8" borderId="5" xfId="3" applyFont="1" applyFill="1" applyBorder="1" applyAlignment="1">
      <alignment vertical="center"/>
    </xf>
    <xf numFmtId="0" fontId="18" fillId="6" borderId="2" xfId="0" quotePrefix="1" applyFont="1" applyFill="1" applyBorder="1" applyAlignment="1">
      <alignment horizontal="left" vertical="center" indent="1"/>
    </xf>
    <xf numFmtId="0" fontId="12" fillId="6" borderId="7" xfId="0" quotePrefix="1" applyFont="1" applyFill="1" applyBorder="1" applyAlignment="1">
      <alignment horizontal="left" vertical="center" indent="1"/>
    </xf>
    <xf numFmtId="0" fontId="12" fillId="6" borderId="8" xfId="0" applyFont="1" applyFill="1" applyBorder="1" applyAlignment="1">
      <alignment vertical="center"/>
    </xf>
    <xf numFmtId="0" fontId="12" fillId="6" borderId="6" xfId="0" quotePrefix="1" applyFont="1" applyFill="1" applyBorder="1" applyAlignment="1">
      <alignment horizontal="left" vertical="center" indent="1"/>
    </xf>
    <xf numFmtId="0" fontId="12" fillId="6" borderId="5" xfId="0" applyFont="1" applyFill="1" applyBorder="1" applyAlignment="1">
      <alignment vertical="center"/>
    </xf>
    <xf numFmtId="37" fontId="18" fillId="4" borderId="19" xfId="0" applyNumberFormat="1" applyFont="1" applyFill="1" applyBorder="1" applyAlignment="1">
      <alignment vertical="center"/>
    </xf>
    <xf numFmtId="37" fontId="12" fillId="4" borderId="2" xfId="0" applyNumberFormat="1" applyFont="1" applyFill="1" applyBorder="1" applyAlignment="1">
      <alignment vertical="center"/>
    </xf>
    <xf numFmtId="0" fontId="17" fillId="9" borderId="2" xfId="0" quotePrefix="1" applyFont="1" applyFill="1" applyBorder="1" applyAlignment="1">
      <alignment horizontal="left" vertical="center" indent="1"/>
    </xf>
    <xf numFmtId="0" fontId="12" fillId="9" borderId="2" xfId="0" applyFont="1" applyFill="1" applyBorder="1" applyAlignment="1">
      <alignment horizontal="left" vertical="center" indent="1"/>
    </xf>
    <xf numFmtId="0" fontId="17" fillId="9" borderId="2" xfId="0" applyFont="1" applyFill="1" applyBorder="1" applyAlignment="1">
      <alignment horizontal="left" vertical="center" indent="1"/>
    </xf>
    <xf numFmtId="37" fontId="12" fillId="9" borderId="2" xfId="0" applyNumberFormat="1" applyFont="1" applyFill="1" applyBorder="1" applyAlignment="1">
      <alignment vertical="center"/>
    </xf>
    <xf numFmtId="0" fontId="12" fillId="9" borderId="2" xfId="0" quotePrefix="1" applyFont="1" applyFill="1" applyBorder="1" applyAlignment="1">
      <alignment horizontal="left" vertical="center" indent="1"/>
    </xf>
    <xf numFmtId="37" fontId="17" fillId="9" borderId="2" xfId="0" applyNumberFormat="1" applyFont="1" applyFill="1" applyBorder="1" applyAlignment="1">
      <alignment vertical="center"/>
    </xf>
    <xf numFmtId="0" fontId="18" fillId="9" borderId="2" xfId="0" quotePrefix="1" applyFont="1" applyFill="1" applyBorder="1" applyAlignment="1">
      <alignment horizontal="left" vertical="center" indent="1"/>
    </xf>
    <xf numFmtId="37" fontId="18" fillId="9" borderId="2" xfId="0" applyNumberFormat="1" applyFont="1" applyFill="1" applyBorder="1" applyAlignment="1">
      <alignment vertical="center"/>
    </xf>
    <xf numFmtId="37" fontId="17" fillId="9" borderId="1" xfId="0" applyNumberFormat="1" applyFont="1" applyFill="1" applyBorder="1" applyAlignment="1">
      <alignment vertical="center"/>
    </xf>
    <xf numFmtId="5" fontId="17" fillId="9" borderId="2" xfId="0" applyNumberFormat="1" applyFont="1" applyFill="1" applyBorder="1" applyAlignment="1">
      <alignment vertical="center"/>
    </xf>
    <xf numFmtId="164" fontId="17" fillId="9" borderId="4" xfId="0" applyNumberFormat="1" applyFont="1" applyFill="1" applyBorder="1" applyAlignment="1">
      <alignment vertical="center"/>
    </xf>
    <xf numFmtId="164" fontId="4" fillId="9" borderId="4" xfId="0" applyNumberFormat="1" applyFont="1" applyFill="1" applyBorder="1" applyAlignment="1">
      <alignment vertical="center"/>
    </xf>
    <xf numFmtId="0" fontId="12" fillId="0" borderId="0" xfId="0" applyFont="1" applyFill="1" applyAlignment="1">
      <alignment horizontal="left" vertical="center"/>
    </xf>
    <xf numFmtId="0" fontId="12" fillId="3" borderId="9" xfId="0" quotePrefix="1" applyFont="1" applyFill="1" applyBorder="1" applyAlignment="1">
      <alignment horizontal="left" vertical="center" indent="1"/>
    </xf>
    <xf numFmtId="0" fontId="12" fillId="3" borderId="10" xfId="0" applyFont="1" applyFill="1" applyBorder="1" applyAlignment="1">
      <alignment vertical="center"/>
    </xf>
    <xf numFmtId="0" fontId="12" fillId="3" borderId="10" xfId="0" applyFont="1" applyFill="1" applyBorder="1" applyAlignment="1">
      <alignment horizontal="center" vertical="center"/>
    </xf>
    <xf numFmtId="0" fontId="12" fillId="3" borderId="4" xfId="0" applyFont="1" applyFill="1" applyBorder="1" applyAlignment="1">
      <alignment horizontal="center" vertical="center"/>
    </xf>
    <xf numFmtId="0" fontId="8" fillId="5" borderId="0" xfId="1" applyFont="1" applyFill="1" applyAlignment="1">
      <alignment horizontal="center" vertical="center"/>
    </xf>
  </cellXfs>
  <cellStyles count="4">
    <cellStyle name="Normal 2" xfId="2" xr:uid="{3F51050F-2C9F-6F43-AF22-C0D795454C90}"/>
    <cellStyle name="Гиперссылка" xfId="1" builtinId="8"/>
    <cellStyle name="Обычный" xfId="0" builtinId="0"/>
    <cellStyle name="Процентный" xfId="3" builtinId="5"/>
  </cellStyles>
  <dxfs count="0"/>
  <tableStyles count="0" defaultTableStyle="TableStyleMedium9" defaultPivotStyle="PivotStyleMedium7"/>
  <colors>
    <mruColors>
      <color rgb="FFEBEBEB"/>
      <color rgb="FFEAEEF3"/>
      <color rgb="FFF7F9FB"/>
      <color rgb="FF00EAF0"/>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NWf5S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292100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NWf5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AI63"/>
  <sheetViews>
    <sheetView showGridLines="0" tabSelected="1" workbookViewId="0">
      <pane ySplit="5" topLeftCell="A6" activePane="bottomLeft" state="frozen"/>
      <selection pane="bottomLeft" activeCell="B63" sqref="B63:M63"/>
    </sheetView>
  </sheetViews>
  <sheetFormatPr defaultColWidth="8.81640625" defaultRowHeight="14.5" x14ac:dyDescent="0.35"/>
  <cols>
    <col min="1" max="1" width="3" style="2" customWidth="1"/>
    <col min="2" max="2" width="50.81640625" style="2" customWidth="1"/>
    <col min="3" max="13" width="14.81640625" style="2" customWidth="1"/>
    <col min="14" max="14" width="3.36328125" style="2" customWidth="1"/>
    <col min="15" max="16384" width="8.81640625" style="2"/>
  </cols>
  <sheetData>
    <row r="1" spans="2:13" ht="200" customHeight="1" x14ac:dyDescent="0.35">
      <c r="C1" s="11"/>
      <c r="D1" s="11"/>
      <c r="E1" s="11"/>
    </row>
    <row r="2" spans="2:13" s="12" customFormat="1" ht="42" customHeight="1" x14ac:dyDescent="0.35">
      <c r="B2" s="13" t="s">
        <v>4</v>
      </c>
    </row>
    <row r="3" spans="2:13" s="12" customFormat="1" ht="15" customHeight="1" x14ac:dyDescent="0.25">
      <c r="B3" s="42" t="s">
        <v>5</v>
      </c>
      <c r="C3" s="43" t="s">
        <v>27</v>
      </c>
      <c r="D3" s="43" t="s">
        <v>6</v>
      </c>
    </row>
    <row r="4" spans="2:13" s="12" customFormat="1" ht="42" customHeight="1" thickBot="1" x14ac:dyDescent="0.4">
      <c r="B4" s="14"/>
      <c r="C4" s="41">
        <v>2021</v>
      </c>
      <c r="D4" s="41" t="s">
        <v>7</v>
      </c>
    </row>
    <row r="5" spans="2:13" s="15" customFormat="1" ht="20" customHeight="1" x14ac:dyDescent="0.35">
      <c r="B5" s="8" t="s">
        <v>2</v>
      </c>
      <c r="C5" s="9"/>
      <c r="D5" s="9"/>
      <c r="E5" s="9"/>
      <c r="F5" s="16"/>
    </row>
    <row r="6" spans="2:13" ht="21" thickBot="1" x14ac:dyDescent="0.45">
      <c r="B6" s="24" t="s">
        <v>8</v>
      </c>
      <c r="C6" s="20"/>
      <c r="D6" s="20"/>
      <c r="E6" s="20"/>
      <c r="F6" s="20"/>
      <c r="G6" s="20"/>
      <c r="H6" s="20"/>
      <c r="I6" s="20"/>
      <c r="J6" s="20"/>
      <c r="K6" s="20"/>
      <c r="L6" s="20"/>
      <c r="M6" s="20"/>
    </row>
    <row r="7" spans="2:13" s="26" customFormat="1" ht="25" customHeight="1" thickTop="1" thickBot="1" x14ac:dyDescent="0.4">
      <c r="B7" s="40" t="s">
        <v>3</v>
      </c>
      <c r="C7" s="38"/>
      <c r="D7" s="49">
        <f>C4</f>
        <v>2021</v>
      </c>
      <c r="E7" s="39">
        <f t="shared" ref="E7:M7" si="0">D7+1</f>
        <v>2022</v>
      </c>
      <c r="F7" s="39">
        <f t="shared" si="0"/>
        <v>2023</v>
      </c>
      <c r="G7" s="39">
        <f t="shared" si="0"/>
        <v>2024</v>
      </c>
      <c r="H7" s="39">
        <f t="shared" si="0"/>
        <v>2025</v>
      </c>
      <c r="I7" s="39">
        <f t="shared" si="0"/>
        <v>2026</v>
      </c>
      <c r="J7" s="39">
        <f t="shared" si="0"/>
        <v>2027</v>
      </c>
      <c r="K7" s="39">
        <f t="shared" si="0"/>
        <v>2028</v>
      </c>
      <c r="L7" s="39">
        <f t="shared" si="0"/>
        <v>2029</v>
      </c>
      <c r="M7" s="39">
        <f t="shared" si="0"/>
        <v>2030</v>
      </c>
    </row>
    <row r="8" spans="2:13" s="26" customFormat="1" ht="20" customHeight="1" x14ac:dyDescent="0.35">
      <c r="B8" s="88" t="s">
        <v>10</v>
      </c>
      <c r="C8" s="89"/>
      <c r="D8" s="36">
        <v>0.25</v>
      </c>
      <c r="E8" s="37">
        <v>0.35</v>
      </c>
      <c r="F8" s="37">
        <v>0.45</v>
      </c>
      <c r="G8" s="37">
        <v>0.55000000000000004</v>
      </c>
      <c r="H8" s="37">
        <v>0.65</v>
      </c>
      <c r="I8" s="37">
        <v>0.55000000000000004</v>
      </c>
      <c r="J8" s="37">
        <v>0.45</v>
      </c>
      <c r="K8" s="37">
        <v>0.35</v>
      </c>
      <c r="L8" s="37">
        <v>0.25</v>
      </c>
      <c r="M8" s="37">
        <v>0.15</v>
      </c>
    </row>
    <row r="9" spans="2:13" s="26" customFormat="1" ht="20" customHeight="1" x14ac:dyDescent="0.35">
      <c r="B9" s="90" t="s">
        <v>11</v>
      </c>
      <c r="C9" s="91"/>
      <c r="D9" s="34">
        <v>0.4</v>
      </c>
      <c r="E9" s="35">
        <v>0.41</v>
      </c>
      <c r="F9" s="35">
        <v>0.42</v>
      </c>
      <c r="G9" s="35">
        <v>0.43</v>
      </c>
      <c r="H9" s="35">
        <v>0.44</v>
      </c>
      <c r="I9" s="35">
        <v>0.45</v>
      </c>
      <c r="J9" s="35">
        <v>0.46</v>
      </c>
      <c r="K9" s="35">
        <v>0.47</v>
      </c>
      <c r="L9" s="35">
        <v>0.48</v>
      </c>
      <c r="M9" s="35">
        <v>0.49</v>
      </c>
    </row>
    <row r="10" spans="2:13" s="26" customFormat="1" ht="20" customHeight="1" x14ac:dyDescent="0.35">
      <c r="B10" s="90" t="s">
        <v>12</v>
      </c>
      <c r="C10" s="91"/>
      <c r="D10" s="34">
        <v>0.5</v>
      </c>
      <c r="E10" s="35">
        <v>0.4</v>
      </c>
      <c r="F10" s="35">
        <v>0.3</v>
      </c>
      <c r="G10" s="35">
        <v>0.28999999999999998</v>
      </c>
      <c r="H10" s="35">
        <v>0.28000000000000003</v>
      </c>
      <c r="I10" s="35">
        <v>0.27</v>
      </c>
      <c r="J10" s="35">
        <v>0.26</v>
      </c>
      <c r="K10" s="35">
        <v>0.25</v>
      </c>
      <c r="L10" s="35">
        <v>0.24</v>
      </c>
      <c r="M10" s="35">
        <v>0.23</v>
      </c>
    </row>
    <row r="11" spans="2:13" s="26" customFormat="1" ht="20" customHeight="1" x14ac:dyDescent="0.35">
      <c r="B11" s="90" t="s">
        <v>18</v>
      </c>
      <c r="C11" s="91"/>
      <c r="D11" s="32">
        <v>0.1</v>
      </c>
      <c r="E11" s="33">
        <v>0.1</v>
      </c>
      <c r="F11" s="33">
        <v>0.1</v>
      </c>
      <c r="G11" s="33">
        <v>0.1</v>
      </c>
      <c r="H11" s="33">
        <v>0.1</v>
      </c>
      <c r="I11" s="33">
        <v>0.1</v>
      </c>
      <c r="J11" s="33">
        <v>0.1</v>
      </c>
      <c r="K11" s="33">
        <v>0.1</v>
      </c>
      <c r="L11" s="33">
        <v>0.1</v>
      </c>
      <c r="M11" s="33">
        <v>0.1</v>
      </c>
    </row>
    <row r="12" spans="2:13" s="26" customFormat="1" ht="20" customHeight="1" x14ac:dyDescent="0.35">
      <c r="B12" s="90" t="s">
        <v>13</v>
      </c>
      <c r="C12" s="91"/>
      <c r="D12" s="32">
        <v>0.4</v>
      </c>
      <c r="E12" s="33">
        <v>0.35</v>
      </c>
      <c r="F12" s="33">
        <v>0.3</v>
      </c>
      <c r="G12" s="33">
        <v>0.25</v>
      </c>
      <c r="H12" s="33">
        <v>0.2</v>
      </c>
      <c r="I12" s="33">
        <v>-0.1</v>
      </c>
      <c r="J12" s="33">
        <v>-0.15</v>
      </c>
      <c r="K12" s="33">
        <v>-0.2</v>
      </c>
      <c r="L12" s="33">
        <v>-0.25</v>
      </c>
      <c r="M12" s="33">
        <v>-0.3</v>
      </c>
    </row>
    <row r="13" spans="2:13" s="26" customFormat="1" ht="20" customHeight="1" x14ac:dyDescent="0.35">
      <c r="B13" s="90" t="s">
        <v>14</v>
      </c>
      <c r="C13" s="91"/>
      <c r="D13" s="32">
        <v>0.25</v>
      </c>
      <c r="E13" s="33">
        <v>0.24</v>
      </c>
      <c r="F13" s="33">
        <v>0.23</v>
      </c>
      <c r="G13" s="33">
        <v>0.22</v>
      </c>
      <c r="H13" s="33">
        <v>0.21</v>
      </c>
      <c r="I13" s="33">
        <v>0.2</v>
      </c>
      <c r="J13" s="33">
        <v>0.19</v>
      </c>
      <c r="K13" s="33">
        <v>0.18</v>
      </c>
      <c r="L13" s="33">
        <v>0.17</v>
      </c>
      <c r="M13" s="33">
        <v>0.16</v>
      </c>
    </row>
    <row r="14" spans="2:13" s="26" customFormat="1" ht="18" customHeight="1" x14ac:dyDescent="0.35">
      <c r="B14" s="27"/>
      <c r="C14" s="29"/>
      <c r="D14" s="28"/>
      <c r="E14" s="28"/>
      <c r="F14" s="28"/>
      <c r="G14" s="28"/>
      <c r="H14" s="28"/>
      <c r="I14" s="28"/>
      <c r="J14" s="28"/>
      <c r="K14" s="28"/>
      <c r="L14" s="28"/>
      <c r="M14" s="28"/>
    </row>
    <row r="15" spans="2:13" s="26" customFormat="1" ht="20" customHeight="1" x14ac:dyDescent="0.35">
      <c r="B15" s="92" t="s">
        <v>15</v>
      </c>
      <c r="C15" s="33">
        <v>0.35</v>
      </c>
      <c r="D15" s="28"/>
      <c r="E15" s="28"/>
      <c r="F15" s="28"/>
      <c r="G15" s="28"/>
      <c r="H15" s="28"/>
      <c r="I15" s="28"/>
      <c r="J15" s="28"/>
      <c r="K15" s="28"/>
      <c r="L15" s="28"/>
      <c r="M15" s="28"/>
    </row>
    <row r="16" spans="2:13" s="26" customFormat="1" ht="20" customHeight="1" x14ac:dyDescent="0.35">
      <c r="B16" s="92" t="s">
        <v>16</v>
      </c>
      <c r="C16" s="33">
        <v>0.05</v>
      </c>
      <c r="D16" s="30" t="s">
        <v>9</v>
      </c>
      <c r="E16" s="31">
        <f>M7</f>
        <v>2030</v>
      </c>
      <c r="F16" s="28"/>
      <c r="G16" s="28"/>
      <c r="H16" s="28"/>
      <c r="I16" s="28"/>
      <c r="J16" s="28"/>
      <c r="K16" s="28"/>
      <c r="L16" s="28"/>
      <c r="M16" s="28"/>
    </row>
    <row r="17" spans="1:35" s="26" customFormat="1" ht="20" customHeight="1" x14ac:dyDescent="0.35">
      <c r="B17" s="92" t="s">
        <v>17</v>
      </c>
      <c r="C17" s="33">
        <v>0.2</v>
      </c>
      <c r="D17" s="29"/>
      <c r="E17" s="28"/>
      <c r="F17" s="28"/>
      <c r="G17" s="28"/>
      <c r="H17" s="28"/>
      <c r="I17" s="28"/>
      <c r="J17" s="28"/>
      <c r="K17" s="28"/>
      <c r="L17" s="28"/>
      <c r="M17" s="28"/>
    </row>
    <row r="18" spans="1:35" x14ac:dyDescent="0.35">
      <c r="B18" s="19"/>
      <c r="C18" s="21"/>
      <c r="D18" s="20"/>
      <c r="E18" s="21"/>
      <c r="F18" s="21"/>
      <c r="G18" s="21"/>
      <c r="H18" s="21"/>
      <c r="I18" s="21"/>
      <c r="J18" s="21"/>
      <c r="K18" s="21"/>
      <c r="L18" s="21"/>
      <c r="M18" s="21"/>
    </row>
    <row r="19" spans="1:35" ht="21" thickBot="1" x14ac:dyDescent="0.45">
      <c r="B19" s="24" t="s">
        <v>20</v>
      </c>
      <c r="C19" s="20"/>
      <c r="D19" s="20"/>
      <c r="E19" s="20"/>
      <c r="F19" s="20"/>
      <c r="G19" s="20"/>
      <c r="H19" s="20"/>
      <c r="I19" s="20"/>
      <c r="J19" s="20"/>
      <c r="K19" s="20"/>
      <c r="L19" s="20"/>
      <c r="M19" s="20"/>
    </row>
    <row r="20" spans="1:35" ht="25" customHeight="1" thickTop="1" thickBot="1" x14ac:dyDescent="0.4">
      <c r="B20" s="40" t="s">
        <v>3</v>
      </c>
      <c r="C20" s="38"/>
      <c r="D20" s="46">
        <f t="shared" ref="D20:M20" si="1">D7</f>
        <v>2021</v>
      </c>
      <c r="E20" s="46">
        <f t="shared" si="1"/>
        <v>2022</v>
      </c>
      <c r="F20" s="46">
        <f t="shared" si="1"/>
        <v>2023</v>
      </c>
      <c r="G20" s="46">
        <f t="shared" si="1"/>
        <v>2024</v>
      </c>
      <c r="H20" s="46">
        <f t="shared" si="1"/>
        <v>2025</v>
      </c>
      <c r="I20" s="46">
        <f t="shared" si="1"/>
        <v>2026</v>
      </c>
      <c r="J20" s="46">
        <f t="shared" si="1"/>
        <v>2027</v>
      </c>
      <c r="K20" s="46">
        <f t="shared" si="1"/>
        <v>2028</v>
      </c>
      <c r="L20" s="46">
        <f t="shared" si="1"/>
        <v>2029</v>
      </c>
      <c r="M20" s="46">
        <f t="shared" si="1"/>
        <v>2030</v>
      </c>
    </row>
    <row r="21" spans="1:35" s="26" customFormat="1" ht="20" customHeight="1" x14ac:dyDescent="0.35">
      <c r="B21" s="93" t="s">
        <v>21</v>
      </c>
      <c r="C21" s="94"/>
      <c r="D21" s="50">
        <f>IFERROR('DCF Model with Valuation -EX'!D36/'DCF Model with Valuation -EX'!D33,"")</f>
        <v>0.4</v>
      </c>
      <c r="E21" s="51">
        <f>IFERROR('DCF Model with Valuation -EX'!E36/'DCF Model with Valuation -EX'!E33,"")</f>
        <v>0.40999988148148148</v>
      </c>
      <c r="F21" s="51">
        <f>IFERROR('DCF Model with Valuation -EX'!F36/'DCF Model with Valuation -EX'!F33,"")</f>
        <v>0.41999995913154536</v>
      </c>
      <c r="G21" s="51">
        <f>IFERROR('DCF Model with Valuation -EX'!G36/'DCF Model with Valuation -EX'!G33,"")</f>
        <v>0.4300000164792156</v>
      </c>
      <c r="H21" s="51">
        <f>IFERROR('DCF Model with Valuation -EX'!H36/'DCF Model with Valuation -EX'!H33,"")</f>
        <v>0.43999999600503864</v>
      </c>
      <c r="I21" s="51">
        <f>IFERROR('DCF Model with Valuation -EX'!I36/'DCF Model with Valuation -EX'!I33,"")</f>
        <v>0.4499999894487916</v>
      </c>
      <c r="J21" s="51">
        <f>IFERROR('DCF Model with Valuation -EX'!J36/'DCF Model with Valuation -EX'!J33,"")</f>
        <v>0.45999999114020668</v>
      </c>
      <c r="K21" s="51">
        <f>IFERROR('DCF Model with Valuation -EX'!K36/'DCF Model with Valuation -EX'!K33,"")</f>
        <v>0.47000000552438409</v>
      </c>
      <c r="L21" s="51">
        <f>IFERROR('DCF Model with Valuation -EX'!L36/'DCF Model with Valuation -EX'!L33,"")</f>
        <v>0.47999999778839481</v>
      </c>
      <c r="M21" s="51">
        <f>IFERROR('DCF Model with Valuation -EX'!M36/'DCF Model with Valuation -EX'!M33,"")</f>
        <v>0.49000000141017225</v>
      </c>
    </row>
    <row r="22" spans="1:35" s="26" customFormat="1" ht="20" customHeight="1" x14ac:dyDescent="0.35">
      <c r="B22" s="95" t="s">
        <v>22</v>
      </c>
      <c r="C22" s="96"/>
      <c r="D22" s="52">
        <f>IFERROR('DCF Model with Valuation -EX'!D47/'DCF Model with Valuation -EX'!D33,"")</f>
        <v>-0.2</v>
      </c>
      <c r="E22" s="53">
        <f>IFERROR('DCF Model with Valuation -EX'!E47/'DCF Model with Valuation -EX'!E33,"")</f>
        <v>-9.0000118518518524E-2</v>
      </c>
      <c r="F22" s="53">
        <f>IFERROR('DCF Model with Valuation -EX'!F47/'DCF Model with Valuation -EX'!F33,"")</f>
        <v>1.9999959131545338E-2</v>
      </c>
      <c r="G22" s="53">
        <f>IFERROR('DCF Model with Valuation -EX'!G47/'DCF Model with Valuation -EX'!G33,"")</f>
        <v>0.04</v>
      </c>
      <c r="H22" s="53">
        <f>IFERROR('DCF Model with Valuation -EX'!H47/'DCF Model with Valuation -EX'!H33,"")</f>
        <v>5.9999975031491529E-2</v>
      </c>
      <c r="I22" s="53">
        <f>IFERROR('DCF Model with Valuation -EX'!I47/'DCF Model with Valuation -EX'!I33,"")</f>
        <v>5.7259467867120335E-2</v>
      </c>
      <c r="J22" s="53">
        <f>IFERROR('DCF Model with Valuation -EX'!J47/'DCF Model with Valuation -EX'!J33,"")</f>
        <v>6.4999984239844127E-2</v>
      </c>
      <c r="K22" s="53">
        <f>IFERROR('DCF Model with Valuation -EX'!K47/'DCF Model with Valuation -EX'!K33,"")</f>
        <v>7.8000001569931102E-2</v>
      </c>
      <c r="L22" s="53">
        <f>IFERROR('DCF Model with Valuation -EX'!L47/'DCF Model with Valuation -EX'!L33,"")</f>
        <v>9.0999994251832333E-2</v>
      </c>
      <c r="M22" s="53">
        <f>IFERROR('DCF Model with Valuation -EX'!M47/'DCF Model with Valuation -EX'!M33,"")</f>
        <v>0.10400000038902336</v>
      </c>
    </row>
    <row r="23" spans="1:35" s="26" customFormat="1" ht="20" customHeight="1" x14ac:dyDescent="0.35">
      <c r="B23" s="95" t="s">
        <v>23</v>
      </c>
      <c r="C23" s="96"/>
      <c r="D23" s="54">
        <f>'DCF Model with Valuation -EX'!D52/1000000</f>
        <v>-1.52125</v>
      </c>
      <c r="E23" s="55">
        <f>'DCF Model with Valuation -EX'!E52/1000000</f>
        <v>-1.5380630000000002</v>
      </c>
      <c r="F23" s="55">
        <f>'DCF Model with Valuation -EX'!F52/1000000</f>
        <v>-1.2248718750000005</v>
      </c>
      <c r="G23" s="55">
        <f>'DCF Model with Valuation -EX'!G52/1000000</f>
        <v>-0.92685943750000044</v>
      </c>
      <c r="H23" s="55">
        <f>'DCF Model with Valuation -EX'!H52/1000000</f>
        <v>0.20403447656249954</v>
      </c>
      <c r="I23" s="55">
        <f>'DCF Model with Valuation -EX'!I52/1000000</f>
        <v>2.3003233027343746</v>
      </c>
      <c r="J23" s="55">
        <f>'DCF Model with Valuation -EX'!J52/1000000</f>
        <v>5.1260360710937496</v>
      </c>
      <c r="K23" s="55">
        <f>'DCF Model with Valuation -EX'!K52/1000000</f>
        <v>8.4653391490966783</v>
      </c>
      <c r="L23" s="55">
        <f>'DCF Model with Valuation -EX'!L52/1000000</f>
        <v>11.70102075911865</v>
      </c>
      <c r="M23" s="55">
        <f>'DCF Model with Valuation -EX'!M52/1000000</f>
        <v>14.189482999999999</v>
      </c>
    </row>
    <row r="24" spans="1:35" s="26" customFormat="1" ht="20" customHeight="1" thickBot="1" x14ac:dyDescent="0.4">
      <c r="B24" s="112" t="s">
        <v>24</v>
      </c>
      <c r="C24" s="113"/>
      <c r="D24" s="114"/>
      <c r="E24" s="115"/>
      <c r="F24" s="115"/>
      <c r="G24" s="115"/>
      <c r="H24" s="115"/>
      <c r="I24" s="115"/>
      <c r="J24" s="115"/>
      <c r="K24" s="115"/>
      <c r="L24" s="115"/>
      <c r="M24" s="56">
        <f>'DCF Model with Valuation -EX'!M54/1000000</f>
        <v>99.326380999999998</v>
      </c>
    </row>
    <row r="25" spans="1:35" s="26" customFormat="1" ht="11" customHeight="1" x14ac:dyDescent="0.35">
      <c r="B25" s="47"/>
      <c r="C25" s="10"/>
      <c r="D25" s="10"/>
      <c r="E25" s="10"/>
      <c r="F25" s="10"/>
      <c r="G25" s="10"/>
      <c r="H25" s="10"/>
      <c r="I25" s="10"/>
      <c r="J25" s="10"/>
      <c r="K25" s="10"/>
      <c r="L25" s="10"/>
      <c r="M25" s="44"/>
    </row>
    <row r="26" spans="1:35" s="26" customFormat="1" ht="20" customHeight="1" thickBot="1" x14ac:dyDescent="0.4">
      <c r="B26" s="57" t="s">
        <v>25</v>
      </c>
      <c r="C26" s="58"/>
      <c r="D26" s="109">
        <f>'DCF Model with Valuation -EX'!C58/1000000</f>
        <v>21.361277000000001</v>
      </c>
      <c r="E26" s="10"/>
      <c r="F26" s="10"/>
      <c r="G26" s="10"/>
      <c r="H26" s="10"/>
      <c r="I26" s="10"/>
      <c r="J26" s="10"/>
      <c r="K26" s="10"/>
      <c r="L26" s="10"/>
      <c r="M26" s="10"/>
    </row>
    <row r="27" spans="1:35" s="26" customFormat="1" ht="11" customHeight="1" x14ac:dyDescent="0.35">
      <c r="B27" s="48"/>
      <c r="C27" s="25"/>
      <c r="D27" s="45"/>
      <c r="E27" s="10"/>
      <c r="F27" s="10"/>
      <c r="G27" s="10"/>
      <c r="H27" s="10"/>
      <c r="I27" s="10"/>
      <c r="J27" s="10"/>
      <c r="K27" s="10"/>
      <c r="L27" s="10"/>
      <c r="M27" s="10"/>
    </row>
    <row r="28" spans="1:35" s="26" customFormat="1" ht="20" customHeight="1" thickBot="1" x14ac:dyDescent="0.4">
      <c r="B28" s="57" t="s">
        <v>26</v>
      </c>
      <c r="C28" s="58"/>
      <c r="D28" s="110">
        <f>'DCF Model with Valuation -EX'!C61/1000000</f>
        <v>22.111277000000001</v>
      </c>
      <c r="E28" s="10"/>
      <c r="F28" s="10"/>
      <c r="G28" s="10"/>
      <c r="H28" s="10"/>
      <c r="I28" s="10"/>
      <c r="J28" s="10"/>
      <c r="K28" s="10"/>
      <c r="L28" s="10"/>
      <c r="M28" s="10"/>
    </row>
    <row r="29" spans="1:35" ht="15" thickBot="1" x14ac:dyDescent="0.4">
      <c r="B29" s="6"/>
      <c r="C29" s="6"/>
      <c r="D29" s="6"/>
      <c r="E29" s="6"/>
      <c r="F29" s="6"/>
      <c r="G29" s="6"/>
      <c r="H29" s="6"/>
      <c r="I29" s="6"/>
      <c r="J29" s="6"/>
      <c r="K29" s="6"/>
      <c r="L29" s="6"/>
      <c r="M29" s="6"/>
    </row>
    <row r="30" spans="1:35" ht="25" customHeight="1" thickTop="1" x14ac:dyDescent="0.35">
      <c r="B30" s="6"/>
      <c r="C30" s="59" t="s">
        <v>28</v>
      </c>
      <c r="D30" s="60" t="s">
        <v>29</v>
      </c>
      <c r="E30" s="61"/>
      <c r="F30" s="61"/>
      <c r="G30" s="61"/>
      <c r="H30" s="61"/>
      <c r="I30" s="61"/>
      <c r="J30" s="61"/>
      <c r="K30" s="61"/>
      <c r="L30" s="61"/>
      <c r="M30" s="62"/>
    </row>
    <row r="31" spans="1:35" ht="20" customHeight="1" thickBot="1" x14ac:dyDescent="0.4">
      <c r="A31" s="17"/>
      <c r="B31" s="6"/>
      <c r="C31" s="63">
        <f>D7-1</f>
        <v>2020</v>
      </c>
      <c r="D31" s="64">
        <f t="shared" ref="D31:M31" si="2">C31+1</f>
        <v>2021</v>
      </c>
      <c r="E31" s="64">
        <f t="shared" si="2"/>
        <v>2022</v>
      </c>
      <c r="F31" s="64">
        <f t="shared" si="2"/>
        <v>2023</v>
      </c>
      <c r="G31" s="64">
        <f t="shared" si="2"/>
        <v>2024</v>
      </c>
      <c r="H31" s="64">
        <f t="shared" si="2"/>
        <v>2025</v>
      </c>
      <c r="I31" s="64">
        <f t="shared" si="2"/>
        <v>2026</v>
      </c>
      <c r="J31" s="64">
        <f t="shared" si="2"/>
        <v>2027</v>
      </c>
      <c r="K31" s="64">
        <f t="shared" si="2"/>
        <v>2028</v>
      </c>
      <c r="L31" s="64">
        <f t="shared" si="2"/>
        <v>2029</v>
      </c>
      <c r="M31" s="64">
        <f t="shared" si="2"/>
        <v>2030</v>
      </c>
      <c r="N31" s="17"/>
      <c r="O31" s="17"/>
      <c r="P31" s="17"/>
      <c r="Q31" s="17"/>
      <c r="R31" s="17"/>
      <c r="S31" s="17"/>
      <c r="T31" s="17"/>
      <c r="U31" s="17"/>
      <c r="V31" s="17"/>
      <c r="W31" s="17"/>
      <c r="X31" s="17"/>
      <c r="Y31" s="17"/>
      <c r="Z31" s="17"/>
      <c r="AA31" s="17"/>
      <c r="AB31" s="17"/>
      <c r="AC31" s="17"/>
      <c r="AD31" s="17"/>
      <c r="AE31" s="17"/>
      <c r="AF31" s="17"/>
      <c r="AG31" s="17"/>
      <c r="AH31" s="17"/>
      <c r="AI31" s="17"/>
    </row>
    <row r="32" spans="1:35" ht="11" customHeight="1" x14ac:dyDescent="0.35">
      <c r="B32" s="6"/>
      <c r="C32" s="6"/>
      <c r="D32" s="6"/>
      <c r="E32" s="6"/>
      <c r="F32" s="6"/>
      <c r="G32" s="6"/>
      <c r="H32" s="6"/>
      <c r="I32" s="6"/>
      <c r="J32" s="6"/>
      <c r="K32" s="6"/>
      <c r="L32" s="6"/>
      <c r="M32" s="6"/>
    </row>
    <row r="33" spans="1:23" s="26" customFormat="1" ht="20" customHeight="1" x14ac:dyDescent="0.35">
      <c r="B33" s="99" t="s">
        <v>30</v>
      </c>
      <c r="C33" s="67">
        <v>2500000</v>
      </c>
      <c r="D33" s="71">
        <f>C33*(1+'DCF Model with Valuation -EX'!D8)</f>
        <v>3125000</v>
      </c>
      <c r="E33" s="71">
        <f>D33*(1+'DCF Model with Valuation -EX'!E8)</f>
        <v>4218750</v>
      </c>
      <c r="F33" s="71">
        <f>E33*(1+'DCF Model with Valuation -EX'!F8)</f>
        <v>6117187.5</v>
      </c>
      <c r="G33" s="71">
        <f>F33*(1+'DCF Model with Valuation -EX'!G8)</f>
        <v>9481640.625</v>
      </c>
      <c r="H33" s="71">
        <f>G33*(1+'DCF Model with Valuation -EX'!H8)</f>
        <v>15644707.03125</v>
      </c>
      <c r="I33" s="71">
        <f>H33*(1+'DCF Model with Valuation -EX'!I8)</f>
        <v>24249295.8984375</v>
      </c>
      <c r="J33" s="71">
        <f>I33*(1+'DCF Model with Valuation -EX'!J8)</f>
        <v>35161479.052734375</v>
      </c>
      <c r="K33" s="71">
        <f>J33*(1+'DCF Model with Valuation -EX'!K8)</f>
        <v>47467996.721191406</v>
      </c>
      <c r="L33" s="71">
        <f>K33*(1+'DCF Model with Valuation -EX'!L8)</f>
        <v>59334995.901489258</v>
      </c>
      <c r="M33" s="71">
        <f>L33*(1+'DCF Model with Valuation -EX'!M8)</f>
        <v>68235245.286712646</v>
      </c>
    </row>
    <row r="34" spans="1:23" ht="11" customHeight="1" x14ac:dyDescent="0.35">
      <c r="B34" s="80"/>
      <c r="C34" s="22"/>
      <c r="D34" s="22"/>
      <c r="E34" s="22"/>
      <c r="F34" s="22"/>
      <c r="G34" s="22"/>
      <c r="H34" s="22"/>
      <c r="I34" s="22"/>
      <c r="J34" s="22"/>
      <c r="K34" s="22"/>
      <c r="L34" s="22"/>
      <c r="M34" s="22"/>
    </row>
    <row r="35" spans="1:23" s="26" customFormat="1" ht="20" customHeight="1" x14ac:dyDescent="0.35">
      <c r="B35" s="100" t="s">
        <v>31</v>
      </c>
      <c r="C35" s="102">
        <f>C33-C36</f>
        <v>1650000</v>
      </c>
      <c r="D35" s="74">
        <f>ROUND((D33*(1-'DCF Model with Valuation -EX'!D9)),0)</f>
        <v>1875000</v>
      </c>
      <c r="E35" s="74">
        <f>ROUND((E33*(1-'DCF Model with Valuation -EX'!E9)),0)</f>
        <v>2489063</v>
      </c>
      <c r="F35" s="74">
        <f>ROUND((F33*(1-'DCF Model with Valuation -EX'!F9)),0)</f>
        <v>3547969</v>
      </c>
      <c r="G35" s="74">
        <f>ROUND((G33*(1-'DCF Model with Valuation -EX'!G9)),0)</f>
        <v>5404535</v>
      </c>
      <c r="H35" s="74">
        <f>ROUND((H33*(1-'DCF Model with Valuation -EX'!H9)),0)</f>
        <v>8761036</v>
      </c>
      <c r="I35" s="74">
        <f>ROUND((I33*(1-'DCF Model with Valuation -EX'!I9)),0)</f>
        <v>13337113</v>
      </c>
      <c r="J35" s="74">
        <f>ROUND((J33*(1-'DCF Model with Valuation -EX'!J9)),0)</f>
        <v>18987199</v>
      </c>
      <c r="K35" s="74">
        <f>ROUND((K33*(1-'DCF Model with Valuation -EX'!K9)),0)</f>
        <v>25158038</v>
      </c>
      <c r="L35" s="74">
        <f>ROUND((L33*(1-'DCF Model with Valuation -EX'!L9)),0)</f>
        <v>30854198</v>
      </c>
      <c r="M35" s="74">
        <f>ROUND((M33*(1-'DCF Model with Valuation -EX'!M9)),0)</f>
        <v>34799975</v>
      </c>
    </row>
    <row r="36" spans="1:23" s="26" customFormat="1" ht="20" customHeight="1" x14ac:dyDescent="0.35">
      <c r="B36" s="101" t="s">
        <v>32</v>
      </c>
      <c r="C36" s="72">
        <v>850000</v>
      </c>
      <c r="D36" s="75">
        <f t="shared" ref="D36:M36" si="3">D33-D35</f>
        <v>1250000</v>
      </c>
      <c r="E36" s="75">
        <f t="shared" si="3"/>
        <v>1729687</v>
      </c>
      <c r="F36" s="75">
        <f t="shared" si="3"/>
        <v>2569218.5</v>
      </c>
      <c r="G36" s="75">
        <f t="shared" si="3"/>
        <v>4077105.625</v>
      </c>
      <c r="H36" s="75">
        <f t="shared" si="3"/>
        <v>6883671.03125</v>
      </c>
      <c r="I36" s="75">
        <f t="shared" si="3"/>
        <v>10912182.8984375</v>
      </c>
      <c r="J36" s="75">
        <f t="shared" si="3"/>
        <v>16174280.052734375</v>
      </c>
      <c r="K36" s="75">
        <f t="shared" si="3"/>
        <v>22309958.721191406</v>
      </c>
      <c r="L36" s="75">
        <f t="shared" si="3"/>
        <v>28480797.901489258</v>
      </c>
      <c r="M36" s="75">
        <f t="shared" si="3"/>
        <v>33435270.286712646</v>
      </c>
    </row>
    <row r="37" spans="1:23" ht="11" customHeight="1" x14ac:dyDescent="0.35">
      <c r="B37" s="81"/>
      <c r="C37" s="6"/>
      <c r="D37" s="6"/>
      <c r="E37" s="6"/>
      <c r="F37" s="6"/>
      <c r="G37" s="6"/>
      <c r="H37" s="6"/>
      <c r="I37" s="6"/>
      <c r="J37" s="6"/>
      <c r="K37" s="6"/>
      <c r="L37" s="6"/>
      <c r="M37" s="6"/>
    </row>
    <row r="38" spans="1:23" s="26" customFormat="1" ht="20" customHeight="1" x14ac:dyDescent="0.35">
      <c r="B38" s="103" t="s">
        <v>33</v>
      </c>
      <c r="C38" s="68">
        <v>1200000</v>
      </c>
      <c r="D38" s="74">
        <f>ROUND((D33*'DCF Model with Valuation -EX'!D10),0)</f>
        <v>1562500</v>
      </c>
      <c r="E38" s="74">
        <f>ROUND((E33*'DCF Model with Valuation -EX'!E10),0)</f>
        <v>1687500</v>
      </c>
      <c r="F38" s="74">
        <f>ROUND((F33*'DCF Model with Valuation -EX'!F10),0)</f>
        <v>1835156</v>
      </c>
      <c r="G38" s="74">
        <f>ROUND((G33*'DCF Model with Valuation -EX'!G10),0)</f>
        <v>2749676</v>
      </c>
      <c r="H38" s="74">
        <f>ROUND((H33*'DCF Model with Valuation -EX'!H10),0)</f>
        <v>4380518</v>
      </c>
      <c r="I38" s="74">
        <f>ROUND((I33*'DCF Model with Valuation -EX'!I10),0)</f>
        <v>6547310</v>
      </c>
      <c r="J38" s="74">
        <f>ROUND((J33*'DCF Model with Valuation -EX'!J10),0)</f>
        <v>9141985</v>
      </c>
      <c r="K38" s="74">
        <f>ROUND((K33*'DCF Model with Valuation -EX'!K10),0)</f>
        <v>11866999</v>
      </c>
      <c r="L38" s="74">
        <f>ROUND((L33*'DCF Model with Valuation -EX'!L10),0)</f>
        <v>14240399</v>
      </c>
      <c r="M38" s="74">
        <f>ROUND((M33*'DCF Model with Valuation -EX'!M10),0)</f>
        <v>15694106</v>
      </c>
    </row>
    <row r="39" spans="1:23" s="26" customFormat="1" ht="20" customHeight="1" x14ac:dyDescent="0.35">
      <c r="B39" s="101" t="s">
        <v>34</v>
      </c>
      <c r="C39" s="104">
        <f t="shared" ref="C39:M39" si="4">C36-C38</f>
        <v>-350000</v>
      </c>
      <c r="D39" s="75">
        <f t="shared" si="4"/>
        <v>-312500</v>
      </c>
      <c r="E39" s="75">
        <f t="shared" si="4"/>
        <v>42187</v>
      </c>
      <c r="F39" s="75">
        <f t="shared" si="4"/>
        <v>734062.5</v>
      </c>
      <c r="G39" s="75">
        <f t="shared" si="4"/>
        <v>1327429.625</v>
      </c>
      <c r="H39" s="75">
        <f t="shared" si="4"/>
        <v>2503153.03125</v>
      </c>
      <c r="I39" s="75">
        <f t="shared" si="4"/>
        <v>4364872.8984375</v>
      </c>
      <c r="J39" s="75">
        <f t="shared" si="4"/>
        <v>7032295.052734375</v>
      </c>
      <c r="K39" s="75">
        <f t="shared" si="4"/>
        <v>10442959.721191406</v>
      </c>
      <c r="L39" s="75">
        <f t="shared" si="4"/>
        <v>14240398.901489258</v>
      </c>
      <c r="M39" s="75">
        <f t="shared" si="4"/>
        <v>17741164.286712646</v>
      </c>
    </row>
    <row r="40" spans="1:23" ht="11" customHeight="1" x14ac:dyDescent="0.35">
      <c r="B40" s="81"/>
      <c r="C40" s="22"/>
      <c r="D40" s="22"/>
      <c r="E40" s="22"/>
      <c r="F40" s="22"/>
      <c r="G40" s="22"/>
      <c r="H40" s="22"/>
      <c r="I40" s="22"/>
      <c r="J40" s="22"/>
      <c r="K40" s="22"/>
      <c r="L40" s="22"/>
      <c r="M40" s="22"/>
    </row>
    <row r="41" spans="1:23" s="26" customFormat="1" ht="20" customHeight="1" x14ac:dyDescent="0.35">
      <c r="B41" s="100" t="s">
        <v>35</v>
      </c>
      <c r="C41" s="68">
        <v>450000</v>
      </c>
      <c r="D41" s="74">
        <f>ROUND((D33*'DCF Model with Valuation -EX'!D11),0)</f>
        <v>312500</v>
      </c>
      <c r="E41" s="74">
        <f>ROUND((E33*'DCF Model with Valuation -EX'!E11),0)</f>
        <v>421875</v>
      </c>
      <c r="F41" s="74">
        <f>ROUND((F33*'DCF Model with Valuation -EX'!F11),0)</f>
        <v>611719</v>
      </c>
      <c r="G41" s="74">
        <f>ROUND((G33*'DCF Model with Valuation -EX'!G11),0)</f>
        <v>948164</v>
      </c>
      <c r="H41" s="74">
        <f>ROUND((H33*'DCF Model with Valuation -EX'!H11),0)</f>
        <v>1564471</v>
      </c>
      <c r="I41" s="74">
        <f>ROUND((I33*'DCF Model with Valuation -EX'!I11),0)</f>
        <v>2424930</v>
      </c>
      <c r="J41" s="74">
        <f>ROUND((J33*'DCF Model with Valuation -EX'!J11),0)</f>
        <v>3516148</v>
      </c>
      <c r="K41" s="74">
        <f>ROUND((K33*'DCF Model with Valuation -EX'!K11),0)</f>
        <v>4746800</v>
      </c>
      <c r="L41" s="74">
        <f>ROUND((L33*'DCF Model with Valuation -EX'!L11),0)</f>
        <v>5933500</v>
      </c>
      <c r="M41" s="74">
        <f>ROUND((M33*'DCF Model with Valuation -EX'!M11),0)</f>
        <v>6823525</v>
      </c>
    </row>
    <row r="42" spans="1:23" s="26" customFormat="1" ht="20" customHeight="1" x14ac:dyDescent="0.35">
      <c r="B42" s="101" t="s">
        <v>36</v>
      </c>
      <c r="C42" s="104">
        <f t="shared" ref="C42:M42" si="5">C39-C41</f>
        <v>-800000</v>
      </c>
      <c r="D42" s="75">
        <f t="shared" si="5"/>
        <v>-625000</v>
      </c>
      <c r="E42" s="75">
        <f t="shared" si="5"/>
        <v>-379688</v>
      </c>
      <c r="F42" s="75">
        <f t="shared" si="5"/>
        <v>122343.5</v>
      </c>
      <c r="G42" s="75">
        <f t="shared" si="5"/>
        <v>379265.625</v>
      </c>
      <c r="H42" s="75">
        <f t="shared" si="5"/>
        <v>938682.03125</v>
      </c>
      <c r="I42" s="75">
        <f t="shared" si="5"/>
        <v>1939942.8984375</v>
      </c>
      <c r="J42" s="75">
        <f t="shared" si="5"/>
        <v>3516147.052734375</v>
      </c>
      <c r="K42" s="75">
        <f t="shared" si="5"/>
        <v>5696159.7211914063</v>
      </c>
      <c r="L42" s="75">
        <f t="shared" si="5"/>
        <v>8306898.9014892578</v>
      </c>
      <c r="M42" s="75">
        <f t="shared" si="5"/>
        <v>10917639.286712646</v>
      </c>
    </row>
    <row r="43" spans="1:23" s="26" customFormat="1" ht="20" customHeight="1" x14ac:dyDescent="0.35">
      <c r="B43" s="105" t="s">
        <v>37</v>
      </c>
      <c r="C43" s="97">
        <v>0</v>
      </c>
      <c r="D43" s="76">
        <f t="shared" ref="D43:M43" si="6">IF(C43+C42&lt;0,C43+C42,0)</f>
        <v>-800000</v>
      </c>
      <c r="E43" s="76">
        <f t="shared" si="6"/>
        <v>-1425000</v>
      </c>
      <c r="F43" s="76">
        <f t="shared" si="6"/>
        <v>-1804688</v>
      </c>
      <c r="G43" s="76">
        <f t="shared" si="6"/>
        <v>-1682344.5</v>
      </c>
      <c r="H43" s="76">
        <f t="shared" si="6"/>
        <v>-1303078.875</v>
      </c>
      <c r="I43" s="76">
        <f t="shared" si="6"/>
        <v>-364396.84375</v>
      </c>
      <c r="J43" s="76">
        <f t="shared" si="6"/>
        <v>0</v>
      </c>
      <c r="K43" s="76">
        <f t="shared" si="6"/>
        <v>0</v>
      </c>
      <c r="L43" s="76">
        <f t="shared" si="6"/>
        <v>0</v>
      </c>
      <c r="M43" s="76">
        <f t="shared" si="6"/>
        <v>0</v>
      </c>
      <c r="O43" s="69"/>
      <c r="P43" s="69"/>
      <c r="Q43" s="69"/>
      <c r="R43" s="69"/>
      <c r="S43" s="69"/>
      <c r="T43" s="69"/>
      <c r="U43" s="69"/>
      <c r="V43" s="69"/>
      <c r="W43" s="69"/>
    </row>
    <row r="44" spans="1:23" s="26" customFormat="1" ht="20" customHeight="1" x14ac:dyDescent="0.35">
      <c r="B44" s="105" t="s">
        <v>38</v>
      </c>
      <c r="C44" s="106">
        <f t="shared" ref="C44:M44" si="7">IF(SUM(C42:C43)&lt;0,0,SUM(C42:C43))</f>
        <v>0</v>
      </c>
      <c r="D44" s="76">
        <f t="shared" si="7"/>
        <v>0</v>
      </c>
      <c r="E44" s="76">
        <f t="shared" si="7"/>
        <v>0</v>
      </c>
      <c r="F44" s="76">
        <f t="shared" si="7"/>
        <v>0</v>
      </c>
      <c r="G44" s="76">
        <f t="shared" si="7"/>
        <v>0</v>
      </c>
      <c r="H44" s="76">
        <f t="shared" si="7"/>
        <v>0</v>
      </c>
      <c r="I44" s="76">
        <f t="shared" si="7"/>
        <v>1575546.0546875</v>
      </c>
      <c r="J44" s="76">
        <f t="shared" si="7"/>
        <v>3516147.052734375</v>
      </c>
      <c r="K44" s="76">
        <f t="shared" si="7"/>
        <v>5696159.7211914063</v>
      </c>
      <c r="L44" s="76">
        <f t="shared" si="7"/>
        <v>8306898.9014892578</v>
      </c>
      <c r="M44" s="76">
        <f t="shared" si="7"/>
        <v>10917639.286712646</v>
      </c>
      <c r="O44" s="69"/>
      <c r="P44" s="69"/>
      <c r="Q44" s="69"/>
      <c r="R44" s="69"/>
      <c r="S44" s="69"/>
      <c r="T44" s="69"/>
      <c r="U44" s="69"/>
      <c r="V44" s="69"/>
      <c r="W44" s="69"/>
    </row>
    <row r="45" spans="1:23" s="26" customFormat="1" ht="11" customHeight="1" x14ac:dyDescent="0.35">
      <c r="A45" s="69"/>
      <c r="B45" s="82"/>
      <c r="C45" s="73"/>
      <c r="D45" s="73"/>
      <c r="E45" s="73"/>
      <c r="F45" s="73"/>
      <c r="G45" s="73"/>
      <c r="H45" s="73"/>
      <c r="I45" s="73"/>
      <c r="J45" s="73"/>
      <c r="K45" s="73"/>
      <c r="L45" s="73"/>
      <c r="M45" s="73"/>
      <c r="N45" s="69"/>
      <c r="O45" s="69"/>
      <c r="P45" s="69"/>
      <c r="Q45" s="69"/>
      <c r="R45" s="69"/>
      <c r="S45" s="69"/>
      <c r="T45" s="69"/>
      <c r="U45" s="69"/>
      <c r="V45" s="69"/>
      <c r="W45" s="69"/>
    </row>
    <row r="46" spans="1:23" s="26" customFormat="1" ht="20" customHeight="1" x14ac:dyDescent="0.35">
      <c r="B46" s="100" t="s">
        <v>39</v>
      </c>
      <c r="C46" s="102">
        <f>C44*'DCF Model with Valuation -EX'!$C$15</f>
        <v>0</v>
      </c>
      <c r="D46" s="74">
        <f>D44*'DCF Model with Valuation -EX'!$C$15</f>
        <v>0</v>
      </c>
      <c r="E46" s="74">
        <f>E44*'DCF Model with Valuation -EX'!$C$15</f>
        <v>0</v>
      </c>
      <c r="F46" s="74">
        <f>F44*'DCF Model with Valuation -EX'!$C$15</f>
        <v>0</v>
      </c>
      <c r="G46" s="74">
        <f>G44*'DCF Model with Valuation -EX'!$C$15</f>
        <v>0</v>
      </c>
      <c r="H46" s="74">
        <f>H44*'DCF Model with Valuation -EX'!$C$15</f>
        <v>0</v>
      </c>
      <c r="I46" s="74">
        <f>I44*'DCF Model with Valuation -EX'!$C$15</f>
        <v>551441.119140625</v>
      </c>
      <c r="J46" s="74">
        <f>J44*'DCF Model with Valuation -EX'!$C$15</f>
        <v>1230651.4684570311</v>
      </c>
      <c r="K46" s="74">
        <f>K44*'DCF Model with Valuation -EX'!$C$15</f>
        <v>1993655.902416992</v>
      </c>
      <c r="L46" s="74">
        <f>L44*'DCF Model with Valuation -EX'!$C$15</f>
        <v>2907414.61552124</v>
      </c>
      <c r="M46" s="74">
        <f>M44*'DCF Model with Valuation -EX'!$C$15</f>
        <v>3821173.7503494262</v>
      </c>
    </row>
    <row r="47" spans="1:23" s="26" customFormat="1" ht="20" customHeight="1" x14ac:dyDescent="0.35">
      <c r="B47" s="101" t="s">
        <v>40</v>
      </c>
      <c r="C47" s="107">
        <f t="shared" ref="C47:M47" si="8">C42-C46</f>
        <v>-800000</v>
      </c>
      <c r="D47" s="75">
        <f t="shared" si="8"/>
        <v>-625000</v>
      </c>
      <c r="E47" s="75">
        <f t="shared" si="8"/>
        <v>-379688</v>
      </c>
      <c r="F47" s="75">
        <f t="shared" si="8"/>
        <v>122343.5</v>
      </c>
      <c r="G47" s="75">
        <f t="shared" si="8"/>
        <v>379265.625</v>
      </c>
      <c r="H47" s="75">
        <f t="shared" si="8"/>
        <v>938682.03125</v>
      </c>
      <c r="I47" s="75">
        <f t="shared" si="8"/>
        <v>1388501.779296875</v>
      </c>
      <c r="J47" s="75">
        <f t="shared" si="8"/>
        <v>2285495.5842773439</v>
      </c>
      <c r="K47" s="75">
        <f t="shared" si="8"/>
        <v>3702503.8187744142</v>
      </c>
      <c r="L47" s="75">
        <f t="shared" si="8"/>
        <v>5399484.2859680178</v>
      </c>
      <c r="M47" s="75">
        <f t="shared" si="8"/>
        <v>7096465.5363632198</v>
      </c>
    </row>
    <row r="48" spans="1:23" ht="11" customHeight="1" x14ac:dyDescent="0.35">
      <c r="B48" s="81"/>
      <c r="C48" s="6"/>
      <c r="D48" s="6"/>
      <c r="E48" s="6"/>
      <c r="F48" s="6"/>
      <c r="G48" s="6"/>
      <c r="H48" s="6"/>
      <c r="I48" s="6"/>
      <c r="J48" s="6"/>
      <c r="K48" s="6"/>
      <c r="L48" s="6"/>
      <c r="M48" s="6"/>
    </row>
    <row r="49" spans="1:14" s="26" customFormat="1" ht="20" customHeight="1" x14ac:dyDescent="0.35">
      <c r="B49" s="100" t="s">
        <v>41</v>
      </c>
      <c r="C49" s="102">
        <f t="shared" ref="C49:M49" si="9">C41</f>
        <v>450000</v>
      </c>
      <c r="D49" s="74">
        <f t="shared" si="9"/>
        <v>312500</v>
      </c>
      <c r="E49" s="74">
        <f t="shared" si="9"/>
        <v>421875</v>
      </c>
      <c r="F49" s="74">
        <f t="shared" si="9"/>
        <v>611719</v>
      </c>
      <c r="G49" s="74">
        <f t="shared" si="9"/>
        <v>948164</v>
      </c>
      <c r="H49" s="74">
        <f t="shared" si="9"/>
        <v>1564471</v>
      </c>
      <c r="I49" s="74">
        <f t="shared" si="9"/>
        <v>2424930</v>
      </c>
      <c r="J49" s="74">
        <f t="shared" si="9"/>
        <v>3516148</v>
      </c>
      <c r="K49" s="74">
        <f t="shared" si="9"/>
        <v>4746800</v>
      </c>
      <c r="L49" s="74">
        <f t="shared" si="9"/>
        <v>5933500</v>
      </c>
      <c r="M49" s="74">
        <f t="shared" si="9"/>
        <v>6823525</v>
      </c>
    </row>
    <row r="50" spans="1:14" s="26" customFormat="1" ht="20" customHeight="1" x14ac:dyDescent="0.35">
      <c r="B50" s="103" t="s">
        <v>42</v>
      </c>
      <c r="C50" s="98">
        <v>-975000</v>
      </c>
      <c r="D50" s="74">
        <f>C50*(1+'DCF Model with Valuation -EX'!D12)</f>
        <v>-1365000</v>
      </c>
      <c r="E50" s="74">
        <f>D50*(1+'DCF Model with Valuation -EX'!E12)</f>
        <v>-1842750.0000000002</v>
      </c>
      <c r="F50" s="74">
        <f>E50*(1+'DCF Model with Valuation -EX'!F12)</f>
        <v>-2395575.0000000005</v>
      </c>
      <c r="G50" s="74">
        <f>F50*(1+'DCF Model with Valuation -EX'!G12)</f>
        <v>-2994468.7500000005</v>
      </c>
      <c r="H50" s="74">
        <f>G50*(1+'DCF Model with Valuation -EX'!H12)</f>
        <v>-3593362.5000000005</v>
      </c>
      <c r="I50" s="74">
        <f>H50*(1+'DCF Model with Valuation -EX'!I12)</f>
        <v>-3234026.2500000005</v>
      </c>
      <c r="J50" s="74">
        <f>I50*(1+'DCF Model with Valuation -EX'!J12)</f>
        <v>-2748922.3125000005</v>
      </c>
      <c r="K50" s="74">
        <f>J50*(1+'DCF Model with Valuation -EX'!K12)</f>
        <v>-2199137.8500000006</v>
      </c>
      <c r="L50" s="74">
        <f>K50*(1+'DCF Model with Valuation -EX'!L12)</f>
        <v>-1649353.3875000004</v>
      </c>
      <c r="M50" s="74">
        <f>L50*(1+'DCF Model with Valuation -EX'!M12)</f>
        <v>-1154547.3712500003</v>
      </c>
    </row>
    <row r="51" spans="1:14" s="26" customFormat="1" ht="20" customHeight="1" x14ac:dyDescent="0.35">
      <c r="B51" s="103" t="s">
        <v>43</v>
      </c>
      <c r="C51" s="77"/>
      <c r="D51" s="74">
        <f>(D33-C33)*'DCF Model with Valuation -EX'!D13</f>
        <v>156250</v>
      </c>
      <c r="E51" s="74">
        <f>(E33-D33)*'DCF Model with Valuation -EX'!E13</f>
        <v>262500</v>
      </c>
      <c r="F51" s="74">
        <f>(F33-E33)*'DCF Model with Valuation -EX'!F13</f>
        <v>436640.625</v>
      </c>
      <c r="G51" s="74">
        <f>(G33-F33)*'DCF Model with Valuation -EX'!G13</f>
        <v>740179.6875</v>
      </c>
      <c r="H51" s="74">
        <f>(H33-G33)*'DCF Model with Valuation -EX'!H13</f>
        <v>1294243.9453125</v>
      </c>
      <c r="I51" s="74">
        <f>(I33-H33)*'DCF Model with Valuation -EX'!I13</f>
        <v>1720917.7734375</v>
      </c>
      <c r="J51" s="74">
        <f>(J33-I33)*'DCF Model with Valuation -EX'!J13</f>
        <v>2073314.7993164063</v>
      </c>
      <c r="K51" s="74">
        <f>(K33-J33)*'DCF Model with Valuation -EX'!K13</f>
        <v>2215173.1803222657</v>
      </c>
      <c r="L51" s="74">
        <f>(L33-K33)*'DCF Model with Valuation -EX'!L13</f>
        <v>2017389.8606506349</v>
      </c>
      <c r="M51" s="74">
        <f>(M33-L33)*'DCF Model with Valuation -EX'!M13</f>
        <v>1424039.9016357423</v>
      </c>
    </row>
    <row r="52" spans="1:14" s="26" customFormat="1" ht="20" customHeight="1" x14ac:dyDescent="0.35">
      <c r="A52" s="70"/>
      <c r="B52" s="101" t="s">
        <v>44</v>
      </c>
      <c r="C52" s="108">
        <f t="shared" ref="C52:L52" si="10">SUM(C47:C51)</f>
        <v>-1325000</v>
      </c>
      <c r="D52" s="71">
        <f t="shared" si="10"/>
        <v>-1521250</v>
      </c>
      <c r="E52" s="71">
        <f t="shared" si="10"/>
        <v>-1538063.0000000002</v>
      </c>
      <c r="F52" s="71">
        <f t="shared" si="10"/>
        <v>-1224871.8750000005</v>
      </c>
      <c r="G52" s="71">
        <f t="shared" si="10"/>
        <v>-926859.43750000047</v>
      </c>
      <c r="H52" s="71">
        <f t="shared" si="10"/>
        <v>204034.47656249953</v>
      </c>
      <c r="I52" s="71">
        <f t="shared" si="10"/>
        <v>2300323.3027343745</v>
      </c>
      <c r="J52" s="71">
        <f t="shared" si="10"/>
        <v>5126036.0710937493</v>
      </c>
      <c r="K52" s="71">
        <f t="shared" si="10"/>
        <v>8465339.1490966789</v>
      </c>
      <c r="L52" s="71">
        <f t="shared" si="10"/>
        <v>11701020.75911865</v>
      </c>
      <c r="M52" s="71">
        <f>ROUND((SUM(M47:M51)),0)</f>
        <v>14189483</v>
      </c>
      <c r="N52" s="70"/>
    </row>
    <row r="53" spans="1:14" x14ac:dyDescent="0.35">
      <c r="B53" s="6"/>
      <c r="C53" s="7"/>
      <c r="D53" s="7"/>
      <c r="E53" s="7"/>
      <c r="F53" s="7"/>
      <c r="G53" s="7"/>
      <c r="H53" s="7"/>
      <c r="I53" s="7"/>
      <c r="J53" s="7"/>
      <c r="K53" s="7"/>
      <c r="L53" s="7"/>
      <c r="M53" s="7"/>
    </row>
    <row r="54" spans="1:14" ht="25" customHeight="1" thickBot="1" x14ac:dyDescent="0.4">
      <c r="B54" s="25" t="s">
        <v>48</v>
      </c>
      <c r="D54" s="7"/>
      <c r="E54" s="7"/>
      <c r="F54" s="7"/>
      <c r="G54" s="7"/>
      <c r="H54" s="7"/>
      <c r="I54" s="7"/>
      <c r="J54" s="7"/>
      <c r="K54" s="65" t="s">
        <v>48</v>
      </c>
      <c r="L54" s="66">
        <f>M7</f>
        <v>2030</v>
      </c>
      <c r="M54" s="78">
        <f>ROUND(((M52*(1+'DCF Model with Valuation -EX'!C16))/('DCF Model with Valuation -EX'!C17-'DCF Model with Valuation -EX'!C16)),0)</f>
        <v>99326381</v>
      </c>
    </row>
    <row r="55" spans="1:14" x14ac:dyDescent="0.35">
      <c r="B55" s="6"/>
      <c r="C55" s="6"/>
      <c r="D55" s="6"/>
      <c r="E55" s="6"/>
      <c r="F55" s="6"/>
      <c r="G55" s="6"/>
      <c r="H55" s="6"/>
      <c r="I55" s="6"/>
      <c r="J55" s="6"/>
      <c r="K55" s="6"/>
      <c r="L55" s="6"/>
      <c r="M55" s="6"/>
    </row>
    <row r="56" spans="1:14" s="26" customFormat="1" ht="25" customHeight="1" thickBot="1" x14ac:dyDescent="0.4">
      <c r="B56" s="84" t="s">
        <v>49</v>
      </c>
      <c r="C56" s="83">
        <f>C17</f>
        <v>0.2</v>
      </c>
      <c r="D56" s="79">
        <f>ROUND((D52/((1+'DCF Model with Valuation -EX'!$C$17)^(D31-C31))),0)</f>
        <v>-1267708</v>
      </c>
      <c r="E56" s="79">
        <f>ROUND((E52/((1+'DCF Model with Valuation -EX'!$C$17)^(E31-C31))),0)</f>
        <v>-1068099</v>
      </c>
      <c r="F56" s="79">
        <f>ROUND((F52/((1+'DCF Model with Valuation -EX'!$C$17)^(F31-C31))),0)</f>
        <v>-708838</v>
      </c>
      <c r="G56" s="79">
        <f>ROUND((G52/((1+'DCF Model with Valuation -EX'!$C$17)^(G31-C31))),0)</f>
        <v>-446981</v>
      </c>
      <c r="H56" s="79">
        <f>ROUND((H52/((1+'DCF Model with Valuation -EX'!$C$17)^(H31-C31))),0)</f>
        <v>81997</v>
      </c>
      <c r="I56" s="79">
        <f>ROUND((I52/((1+'DCF Model with Valuation -EX'!$C$17)^(I31-C31))),0)</f>
        <v>770374</v>
      </c>
      <c r="J56" s="79">
        <f>ROUND((J52/((1+'DCF Model with Valuation -EX'!$C$17)^(J31-C31))),0)</f>
        <v>1430583</v>
      </c>
      <c r="K56" s="79">
        <f>ROUND((K52/((1+'DCF Model with Valuation -EX'!$C$17)^(K31-C31))),0)</f>
        <v>1968767</v>
      </c>
      <c r="L56" s="79">
        <f>ROUND((L52/((1+'DCF Model with Valuation -EX'!$C$17)^(L31-C31))),0)</f>
        <v>2267736</v>
      </c>
      <c r="M56" s="79">
        <f>ROUND(((M52+M54)/((1+'DCF Model with Valuation -EX'!$C$17)^(M31-C31))),0)</f>
        <v>18333446</v>
      </c>
    </row>
    <row r="57" spans="1:14" ht="11" customHeight="1" x14ac:dyDescent="0.35">
      <c r="B57" s="23"/>
      <c r="C57" s="6"/>
      <c r="D57" s="6"/>
      <c r="E57" s="6"/>
      <c r="F57" s="6"/>
      <c r="G57" s="6"/>
      <c r="H57" s="6"/>
      <c r="I57" s="6"/>
      <c r="J57" s="6"/>
      <c r="K57" s="6"/>
      <c r="L57" s="6"/>
      <c r="M57" s="6"/>
    </row>
    <row r="58" spans="1:14" ht="25" customHeight="1" x14ac:dyDescent="0.35">
      <c r="B58" s="85" t="s">
        <v>45</v>
      </c>
      <c r="C58" s="108">
        <f>SUM(D56:M56)</f>
        <v>21361277</v>
      </c>
      <c r="D58" s="6"/>
      <c r="E58" s="6"/>
      <c r="F58" s="6"/>
      <c r="G58" s="6"/>
      <c r="H58" s="6"/>
      <c r="I58" s="6"/>
      <c r="J58" s="6"/>
      <c r="K58" s="6"/>
      <c r="L58" s="6"/>
      <c r="M58" s="6"/>
    </row>
    <row r="59" spans="1:14" ht="25" customHeight="1" x14ac:dyDescent="0.35">
      <c r="B59" s="86" t="s">
        <v>46</v>
      </c>
      <c r="C59" s="68">
        <v>750000</v>
      </c>
      <c r="D59" s="30" t="s">
        <v>19</v>
      </c>
      <c r="E59" s="111">
        <f>D7-1</f>
        <v>2020</v>
      </c>
      <c r="F59" s="6"/>
      <c r="G59" s="6"/>
      <c r="H59" s="6"/>
      <c r="I59" s="6"/>
      <c r="J59" s="6"/>
      <c r="K59" s="6"/>
      <c r="L59" s="6"/>
      <c r="M59" s="6"/>
    </row>
    <row r="60" spans="1:14" ht="11" customHeight="1" x14ac:dyDescent="0.35">
      <c r="B60" s="87"/>
      <c r="C60" s="6"/>
      <c r="D60" s="18"/>
      <c r="E60" s="6"/>
      <c r="F60" s="6"/>
      <c r="G60" s="6"/>
      <c r="H60" s="6"/>
      <c r="I60" s="6"/>
      <c r="J60" s="6"/>
      <c r="K60" s="6"/>
      <c r="L60" s="6"/>
      <c r="M60" s="6"/>
    </row>
    <row r="61" spans="1:14" ht="25" customHeight="1" thickBot="1" x14ac:dyDescent="0.4">
      <c r="B61" s="85" t="s">
        <v>47</v>
      </c>
      <c r="C61" s="78">
        <f>C58+SUM(C59:C59)</f>
        <v>22111277</v>
      </c>
      <c r="D61" s="18"/>
      <c r="E61" s="6"/>
      <c r="F61" s="6"/>
      <c r="G61" s="6"/>
      <c r="H61" s="6"/>
      <c r="I61" s="6"/>
      <c r="J61" s="6"/>
      <c r="K61" s="6"/>
      <c r="L61" s="6"/>
      <c r="M61" s="6"/>
    </row>
    <row r="62" spans="1:14" ht="20" customHeight="1" x14ac:dyDescent="0.35">
      <c r="B62" s="6"/>
      <c r="C62" s="6"/>
      <c r="D62" s="6"/>
      <c r="E62" s="6"/>
      <c r="F62" s="5"/>
    </row>
    <row r="63" spans="1:14" s="1" customFormat="1" ht="50" customHeight="1" x14ac:dyDescent="0.35">
      <c r="B63" s="116" t="s">
        <v>0</v>
      </c>
      <c r="C63" s="116"/>
      <c r="D63" s="116"/>
      <c r="E63" s="116"/>
      <c r="F63" s="116"/>
      <c r="G63" s="116"/>
      <c r="H63" s="116"/>
      <c r="I63" s="116"/>
      <c r="J63" s="116"/>
      <c r="K63" s="116"/>
      <c r="L63" s="116"/>
      <c r="M63" s="116"/>
    </row>
  </sheetData>
  <mergeCells count="1">
    <mergeCell ref="B63:M63"/>
  </mergeCells>
  <phoneticPr fontId="11" type="noConversion"/>
  <hyperlinks>
    <hyperlink ref="B63:M63" r:id="rId1" display="CLICK HERE TO CREATE IN SMARTSHEET" xr:uid="{3564BC65-A01E-4562-9F86-FBDB3DD3668E}"/>
  </hyperlinks>
  <pageMargins left="0.3" right="0.3" top="0.3" bottom="0.3" header="0" footer="0"/>
  <pageSetup scale="58" fitToHeight="0" orientation="landscape" horizontalDpi="0" verticalDpi="0"/>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1D87-E0E4-6143-BF98-7AEC48EFF580}">
  <sheetPr>
    <tabColor theme="3" tint="0.79998168889431442"/>
    <outlinePr summaryBelow="0"/>
    <pageSetUpPr fitToPage="1"/>
  </sheetPr>
  <dimension ref="A1:AI60"/>
  <sheetViews>
    <sheetView showGridLines="0" workbookViewId="0">
      <pane ySplit="4" topLeftCell="A24" activePane="bottomLeft" state="frozen"/>
      <selection pane="bottomLeft" activeCell="B3" sqref="B3"/>
    </sheetView>
  </sheetViews>
  <sheetFormatPr defaultColWidth="8.81640625" defaultRowHeight="14.5" x14ac:dyDescent="0.35"/>
  <cols>
    <col min="1" max="1" width="3" style="2" customWidth="1"/>
    <col min="2" max="2" width="50.81640625" style="2" customWidth="1"/>
    <col min="3" max="13" width="14.81640625" style="2" customWidth="1"/>
    <col min="14" max="14" width="3.36328125" style="2" customWidth="1"/>
    <col min="15" max="16384" width="8.81640625" style="2"/>
  </cols>
  <sheetData>
    <row r="1" spans="2:13" s="12" customFormat="1" ht="42" customHeight="1" x14ac:dyDescent="0.35">
      <c r="B1" s="13" t="s">
        <v>4</v>
      </c>
    </row>
    <row r="2" spans="2:13" s="12" customFormat="1" ht="15" customHeight="1" x14ac:dyDescent="0.25">
      <c r="B2" s="42" t="s">
        <v>5</v>
      </c>
      <c r="C2" s="43" t="s">
        <v>27</v>
      </c>
      <c r="D2" s="43" t="s">
        <v>6</v>
      </c>
    </row>
    <row r="3" spans="2:13" s="12" customFormat="1" ht="42" customHeight="1" thickBot="1" x14ac:dyDescent="0.4">
      <c r="B3" s="14"/>
      <c r="C3" s="41">
        <v>2021</v>
      </c>
      <c r="D3" s="41" t="s">
        <v>7</v>
      </c>
    </row>
    <row r="4" spans="2:13" s="15" customFormat="1" ht="20" customHeight="1" x14ac:dyDescent="0.35">
      <c r="B4" s="8" t="s">
        <v>2</v>
      </c>
      <c r="C4" s="9"/>
      <c r="D4" s="9"/>
      <c r="E4" s="9"/>
      <c r="F4" s="16"/>
    </row>
    <row r="5" spans="2:13" ht="21" thickBot="1" x14ac:dyDescent="0.45">
      <c r="B5" s="24" t="s">
        <v>8</v>
      </c>
      <c r="C5" s="20"/>
      <c r="D5" s="20"/>
      <c r="E5" s="20"/>
      <c r="F5" s="20"/>
      <c r="G5" s="20"/>
      <c r="H5" s="20"/>
      <c r="I5" s="20"/>
      <c r="J5" s="20"/>
      <c r="K5" s="20"/>
      <c r="L5" s="20"/>
      <c r="M5" s="20"/>
    </row>
    <row r="6" spans="2:13" s="26" customFormat="1" ht="25" customHeight="1" thickTop="1" thickBot="1" x14ac:dyDescent="0.4">
      <c r="B6" s="40" t="s">
        <v>3</v>
      </c>
      <c r="C6" s="38"/>
      <c r="D6" s="49">
        <f>C3</f>
        <v>2021</v>
      </c>
      <c r="E6" s="39">
        <f t="shared" ref="E6:M6" si="0">D6+1</f>
        <v>2022</v>
      </c>
      <c r="F6" s="39">
        <f t="shared" si="0"/>
        <v>2023</v>
      </c>
      <c r="G6" s="39">
        <f t="shared" si="0"/>
        <v>2024</v>
      </c>
      <c r="H6" s="39">
        <f t="shared" si="0"/>
        <v>2025</v>
      </c>
      <c r="I6" s="39">
        <f t="shared" si="0"/>
        <v>2026</v>
      </c>
      <c r="J6" s="39">
        <f t="shared" si="0"/>
        <v>2027</v>
      </c>
      <c r="K6" s="39">
        <f t="shared" si="0"/>
        <v>2028</v>
      </c>
      <c r="L6" s="39">
        <f t="shared" si="0"/>
        <v>2029</v>
      </c>
      <c r="M6" s="39">
        <f t="shared" si="0"/>
        <v>2030</v>
      </c>
    </row>
    <row r="7" spans="2:13" s="26" customFormat="1" ht="20" customHeight="1" x14ac:dyDescent="0.35">
      <c r="B7" s="88" t="s">
        <v>10</v>
      </c>
      <c r="C7" s="89"/>
      <c r="D7" s="36">
        <v>0.25</v>
      </c>
      <c r="E7" s="37">
        <v>0.35</v>
      </c>
      <c r="F7" s="37">
        <v>0.45</v>
      </c>
      <c r="G7" s="37">
        <v>0.55000000000000004</v>
      </c>
      <c r="H7" s="37">
        <v>0.65</v>
      </c>
      <c r="I7" s="37">
        <v>0.55000000000000004</v>
      </c>
      <c r="J7" s="37">
        <v>0.45</v>
      </c>
      <c r="K7" s="37">
        <v>0.35</v>
      </c>
      <c r="L7" s="37">
        <v>0.25</v>
      </c>
      <c r="M7" s="37">
        <v>0.15</v>
      </c>
    </row>
    <row r="8" spans="2:13" s="26" customFormat="1" ht="20" customHeight="1" x14ac:dyDescent="0.35">
      <c r="B8" s="90" t="s">
        <v>11</v>
      </c>
      <c r="C8" s="91"/>
      <c r="D8" s="34">
        <v>0.4</v>
      </c>
      <c r="E8" s="35">
        <v>0.41</v>
      </c>
      <c r="F8" s="35">
        <v>0.42</v>
      </c>
      <c r="G8" s="35">
        <v>0.43</v>
      </c>
      <c r="H8" s="35">
        <v>0.44</v>
      </c>
      <c r="I8" s="35">
        <v>0.45</v>
      </c>
      <c r="J8" s="35">
        <v>0.46</v>
      </c>
      <c r="K8" s="35">
        <v>0.47</v>
      </c>
      <c r="L8" s="35">
        <v>0.48</v>
      </c>
      <c r="M8" s="35">
        <v>0.49</v>
      </c>
    </row>
    <row r="9" spans="2:13" s="26" customFormat="1" ht="20" customHeight="1" x14ac:dyDescent="0.35">
      <c r="B9" s="90" t="s">
        <v>12</v>
      </c>
      <c r="C9" s="91"/>
      <c r="D9" s="34">
        <v>0.5</v>
      </c>
      <c r="E9" s="35">
        <v>0.4</v>
      </c>
      <c r="F9" s="35">
        <v>0.3</v>
      </c>
      <c r="G9" s="35">
        <v>0.28999999999999998</v>
      </c>
      <c r="H9" s="35">
        <v>0.28000000000000003</v>
      </c>
      <c r="I9" s="35">
        <v>0.27</v>
      </c>
      <c r="J9" s="35">
        <v>0.26</v>
      </c>
      <c r="K9" s="35">
        <v>0.25</v>
      </c>
      <c r="L9" s="35">
        <v>0.24</v>
      </c>
      <c r="M9" s="35">
        <v>0.23</v>
      </c>
    </row>
    <row r="10" spans="2:13" s="26" customFormat="1" ht="20" customHeight="1" x14ac:dyDescent="0.35">
      <c r="B10" s="90" t="s">
        <v>18</v>
      </c>
      <c r="C10" s="91"/>
      <c r="D10" s="32">
        <v>0.1</v>
      </c>
      <c r="E10" s="33">
        <v>0.1</v>
      </c>
      <c r="F10" s="33">
        <v>0.1</v>
      </c>
      <c r="G10" s="33">
        <v>0.1</v>
      </c>
      <c r="H10" s="33">
        <v>0.1</v>
      </c>
      <c r="I10" s="33">
        <v>0.1</v>
      </c>
      <c r="J10" s="33">
        <v>0.1</v>
      </c>
      <c r="K10" s="33">
        <v>0.1</v>
      </c>
      <c r="L10" s="33">
        <v>0.1</v>
      </c>
      <c r="M10" s="33">
        <v>0.1</v>
      </c>
    </row>
    <row r="11" spans="2:13" s="26" customFormat="1" ht="20" customHeight="1" x14ac:dyDescent="0.35">
      <c r="B11" s="90" t="s">
        <v>13</v>
      </c>
      <c r="C11" s="91"/>
      <c r="D11" s="32">
        <v>0.4</v>
      </c>
      <c r="E11" s="33">
        <v>0.35</v>
      </c>
      <c r="F11" s="33">
        <v>0.3</v>
      </c>
      <c r="G11" s="33">
        <v>0.25</v>
      </c>
      <c r="H11" s="33">
        <v>0.2</v>
      </c>
      <c r="I11" s="33">
        <v>-0.1</v>
      </c>
      <c r="J11" s="33">
        <v>-0.15</v>
      </c>
      <c r="K11" s="33">
        <v>-0.2</v>
      </c>
      <c r="L11" s="33">
        <v>-0.25</v>
      </c>
      <c r="M11" s="33">
        <v>-0.3</v>
      </c>
    </row>
    <row r="12" spans="2:13" s="26" customFormat="1" ht="20" customHeight="1" x14ac:dyDescent="0.35">
      <c r="B12" s="90" t="s">
        <v>14</v>
      </c>
      <c r="C12" s="91"/>
      <c r="D12" s="32">
        <v>0.25</v>
      </c>
      <c r="E12" s="33">
        <v>0.24</v>
      </c>
      <c r="F12" s="33">
        <v>0.23</v>
      </c>
      <c r="G12" s="33">
        <v>0.22</v>
      </c>
      <c r="H12" s="33">
        <v>0.21</v>
      </c>
      <c r="I12" s="33">
        <v>0.2</v>
      </c>
      <c r="J12" s="33">
        <v>0.19</v>
      </c>
      <c r="K12" s="33">
        <v>0.18</v>
      </c>
      <c r="L12" s="33">
        <v>0.17</v>
      </c>
      <c r="M12" s="33">
        <v>0.16</v>
      </c>
    </row>
    <row r="13" spans="2:13" s="26" customFormat="1" ht="18" customHeight="1" x14ac:dyDescent="0.35">
      <c r="B13" s="27"/>
      <c r="C13" s="29"/>
      <c r="D13" s="28"/>
      <c r="E13" s="28"/>
      <c r="F13" s="28"/>
      <c r="G13" s="28"/>
      <c r="H13" s="28"/>
      <c r="I13" s="28"/>
      <c r="J13" s="28"/>
      <c r="K13" s="28"/>
      <c r="L13" s="28"/>
      <c r="M13" s="28"/>
    </row>
    <row r="14" spans="2:13" s="26" customFormat="1" ht="20" customHeight="1" x14ac:dyDescent="0.35">
      <c r="B14" s="92" t="s">
        <v>15</v>
      </c>
      <c r="C14" s="33">
        <v>0.35</v>
      </c>
      <c r="D14" s="28"/>
      <c r="E14" s="28"/>
      <c r="F14" s="28"/>
      <c r="G14" s="28"/>
      <c r="H14" s="28"/>
      <c r="I14" s="28"/>
      <c r="J14" s="28"/>
      <c r="K14" s="28"/>
      <c r="L14" s="28"/>
      <c r="M14" s="28"/>
    </row>
    <row r="15" spans="2:13" s="26" customFormat="1" ht="20" customHeight="1" x14ac:dyDescent="0.35">
      <c r="B15" s="92" t="s">
        <v>16</v>
      </c>
      <c r="C15" s="33">
        <v>0.05</v>
      </c>
      <c r="D15" s="30" t="s">
        <v>9</v>
      </c>
      <c r="E15" s="31">
        <f>M6</f>
        <v>2030</v>
      </c>
      <c r="F15" s="28"/>
      <c r="G15" s="28"/>
      <c r="H15" s="28"/>
      <c r="I15" s="28"/>
      <c r="J15" s="28"/>
      <c r="K15" s="28"/>
      <c r="L15" s="28"/>
      <c r="M15" s="28"/>
    </row>
    <row r="16" spans="2:13" s="26" customFormat="1" ht="20" customHeight="1" x14ac:dyDescent="0.35">
      <c r="B16" s="92" t="s">
        <v>17</v>
      </c>
      <c r="C16" s="33">
        <v>0.2</v>
      </c>
      <c r="D16" s="29"/>
      <c r="E16" s="28"/>
      <c r="F16" s="28"/>
      <c r="G16" s="28"/>
      <c r="H16" s="28"/>
      <c r="I16" s="28"/>
      <c r="J16" s="28"/>
      <c r="K16" s="28"/>
      <c r="L16" s="28"/>
      <c r="M16" s="28"/>
    </row>
    <row r="17" spans="1:35" x14ac:dyDescent="0.35">
      <c r="B17" s="19"/>
      <c r="C17" s="21"/>
      <c r="D17" s="20"/>
      <c r="E17" s="21"/>
      <c r="F17" s="21"/>
      <c r="G17" s="21"/>
      <c r="H17" s="21"/>
      <c r="I17" s="21"/>
      <c r="J17" s="21"/>
      <c r="K17" s="21"/>
      <c r="L17" s="21"/>
      <c r="M17" s="21"/>
    </row>
    <row r="18" spans="1:35" ht="21" thickBot="1" x14ac:dyDescent="0.45">
      <c r="B18" s="24" t="s">
        <v>20</v>
      </c>
      <c r="C18" s="20"/>
      <c r="D18" s="20"/>
      <c r="E18" s="20"/>
      <c r="F18" s="20"/>
      <c r="G18" s="20"/>
      <c r="H18" s="20"/>
      <c r="I18" s="20"/>
      <c r="J18" s="20"/>
      <c r="K18" s="20"/>
      <c r="L18" s="20"/>
      <c r="M18" s="20"/>
    </row>
    <row r="19" spans="1:35" ht="25" customHeight="1" thickTop="1" thickBot="1" x14ac:dyDescent="0.4">
      <c r="B19" s="40" t="s">
        <v>3</v>
      </c>
      <c r="C19" s="38"/>
      <c r="D19" s="46">
        <f t="shared" ref="D19:M19" si="1">D6</f>
        <v>2021</v>
      </c>
      <c r="E19" s="46">
        <f t="shared" si="1"/>
        <v>2022</v>
      </c>
      <c r="F19" s="46">
        <f t="shared" si="1"/>
        <v>2023</v>
      </c>
      <c r="G19" s="46">
        <f t="shared" si="1"/>
        <v>2024</v>
      </c>
      <c r="H19" s="46">
        <f t="shared" si="1"/>
        <v>2025</v>
      </c>
      <c r="I19" s="46">
        <f t="shared" si="1"/>
        <v>2026</v>
      </c>
      <c r="J19" s="46">
        <f t="shared" si="1"/>
        <v>2027</v>
      </c>
      <c r="K19" s="46">
        <f t="shared" si="1"/>
        <v>2028</v>
      </c>
      <c r="L19" s="46">
        <f t="shared" si="1"/>
        <v>2029</v>
      </c>
      <c r="M19" s="46">
        <f t="shared" si="1"/>
        <v>2030</v>
      </c>
    </row>
    <row r="20" spans="1:35" s="26" customFormat="1" ht="20" customHeight="1" x14ac:dyDescent="0.35">
      <c r="B20" s="93" t="s">
        <v>21</v>
      </c>
      <c r="C20" s="94"/>
      <c r="D20" s="50" t="str">
        <f>IFERROR('DCF Model with Valuation -BLANK'!D35/'DCF Model with Valuation -BLANK'!D32,"")</f>
        <v/>
      </c>
      <c r="E20" s="51" t="str">
        <f>IFERROR('DCF Model with Valuation -BLANK'!E35/'DCF Model with Valuation -BLANK'!E32,"")</f>
        <v/>
      </c>
      <c r="F20" s="51" t="str">
        <f>IFERROR('DCF Model with Valuation -BLANK'!F35/'DCF Model with Valuation -BLANK'!F32,"")</f>
        <v/>
      </c>
      <c r="G20" s="51" t="str">
        <f>IFERROR('DCF Model with Valuation -BLANK'!G35/'DCF Model with Valuation -BLANK'!G32,"")</f>
        <v/>
      </c>
      <c r="H20" s="51" t="str">
        <f>IFERROR('DCF Model with Valuation -BLANK'!H35/'DCF Model with Valuation -BLANK'!H32,"")</f>
        <v/>
      </c>
      <c r="I20" s="51" t="str">
        <f>IFERROR('DCF Model with Valuation -BLANK'!I35/'DCF Model with Valuation -BLANK'!I32,"")</f>
        <v/>
      </c>
      <c r="J20" s="51" t="str">
        <f>IFERROR('DCF Model with Valuation -BLANK'!J35/'DCF Model with Valuation -BLANK'!J32,"")</f>
        <v/>
      </c>
      <c r="K20" s="51" t="str">
        <f>IFERROR('DCF Model with Valuation -BLANK'!K35/'DCF Model with Valuation -BLANK'!K32,"")</f>
        <v/>
      </c>
      <c r="L20" s="51" t="str">
        <f>IFERROR('DCF Model with Valuation -BLANK'!L35/'DCF Model with Valuation -BLANK'!L32,"")</f>
        <v/>
      </c>
      <c r="M20" s="51" t="str">
        <f>IFERROR('DCF Model with Valuation -BLANK'!M35/'DCF Model with Valuation -BLANK'!M32,"")</f>
        <v/>
      </c>
    </row>
    <row r="21" spans="1:35" s="26" customFormat="1" ht="20" customHeight="1" x14ac:dyDescent="0.35">
      <c r="B21" s="95" t="s">
        <v>22</v>
      </c>
      <c r="C21" s="96"/>
      <c r="D21" s="52" t="str">
        <f>IFERROR('DCF Model with Valuation -BLANK'!D46/'DCF Model with Valuation -BLANK'!D32,"")</f>
        <v/>
      </c>
      <c r="E21" s="53" t="str">
        <f>IFERROR('DCF Model with Valuation -BLANK'!E46/'DCF Model with Valuation -BLANK'!E32,"")</f>
        <v/>
      </c>
      <c r="F21" s="53" t="str">
        <f>IFERROR('DCF Model with Valuation -BLANK'!F46/'DCF Model with Valuation -BLANK'!F32,"")</f>
        <v/>
      </c>
      <c r="G21" s="53" t="str">
        <f>IFERROR('DCF Model with Valuation -BLANK'!G46/'DCF Model with Valuation -BLANK'!G32,"")</f>
        <v/>
      </c>
      <c r="H21" s="53" t="str">
        <f>IFERROR('DCF Model with Valuation -BLANK'!H46/'DCF Model with Valuation -BLANK'!H32,"")</f>
        <v/>
      </c>
      <c r="I21" s="53" t="str">
        <f>IFERROR('DCF Model with Valuation -BLANK'!I46/'DCF Model with Valuation -BLANK'!I32,"")</f>
        <v/>
      </c>
      <c r="J21" s="53" t="str">
        <f>IFERROR('DCF Model with Valuation -BLANK'!J46/'DCF Model with Valuation -BLANK'!J32,"")</f>
        <v/>
      </c>
      <c r="K21" s="53" t="str">
        <f>IFERROR('DCF Model with Valuation -BLANK'!K46/'DCF Model with Valuation -BLANK'!K32,"")</f>
        <v/>
      </c>
      <c r="L21" s="53" t="str">
        <f>IFERROR('DCF Model with Valuation -BLANK'!L46/'DCF Model with Valuation -BLANK'!L32,"")</f>
        <v/>
      </c>
      <c r="M21" s="53" t="str">
        <f>IFERROR('DCF Model with Valuation -BLANK'!M46/'DCF Model with Valuation -BLANK'!M32,"")</f>
        <v/>
      </c>
    </row>
    <row r="22" spans="1:35" s="26" customFormat="1" ht="20" customHeight="1" x14ac:dyDescent="0.35">
      <c r="B22" s="95" t="s">
        <v>23</v>
      </c>
      <c r="C22" s="96"/>
      <c r="D22" s="54">
        <f>'DCF Model with Valuation -BLANK'!D51/1000000</f>
        <v>0</v>
      </c>
      <c r="E22" s="55">
        <f>'DCF Model with Valuation -BLANK'!E51/1000000</f>
        <v>0</v>
      </c>
      <c r="F22" s="55">
        <f>'DCF Model with Valuation -BLANK'!F51/1000000</f>
        <v>0</v>
      </c>
      <c r="G22" s="55">
        <f>'DCF Model with Valuation -BLANK'!G51/1000000</f>
        <v>0</v>
      </c>
      <c r="H22" s="55">
        <f>'DCF Model with Valuation -BLANK'!H51/1000000</f>
        <v>0</v>
      </c>
      <c r="I22" s="55">
        <f>'DCF Model with Valuation -BLANK'!I51/1000000</f>
        <v>0</v>
      </c>
      <c r="J22" s="55">
        <f>'DCF Model with Valuation -BLANK'!J51/1000000</f>
        <v>0</v>
      </c>
      <c r="K22" s="55">
        <f>'DCF Model with Valuation -BLANK'!K51/1000000</f>
        <v>0</v>
      </c>
      <c r="L22" s="55">
        <f>'DCF Model with Valuation -BLANK'!L51/1000000</f>
        <v>0</v>
      </c>
      <c r="M22" s="55">
        <f>'DCF Model with Valuation -BLANK'!M51/1000000</f>
        <v>0</v>
      </c>
    </row>
    <row r="23" spans="1:35" s="26" customFormat="1" ht="20" customHeight="1" thickBot="1" x14ac:dyDescent="0.4">
      <c r="B23" s="112" t="s">
        <v>24</v>
      </c>
      <c r="C23" s="113"/>
      <c r="D23" s="114"/>
      <c r="E23" s="115"/>
      <c r="F23" s="115"/>
      <c r="G23" s="115"/>
      <c r="H23" s="115"/>
      <c r="I23" s="115"/>
      <c r="J23" s="115"/>
      <c r="K23" s="115"/>
      <c r="L23" s="115"/>
      <c r="M23" s="56">
        <f>'DCF Model with Valuation -BLANK'!M53/1000000</f>
        <v>0</v>
      </c>
    </row>
    <row r="24" spans="1:35" s="26" customFormat="1" ht="11" customHeight="1" x14ac:dyDescent="0.35">
      <c r="B24" s="47"/>
      <c r="C24" s="10"/>
      <c r="D24" s="10"/>
      <c r="E24" s="10"/>
      <c r="F24" s="10"/>
      <c r="G24" s="10"/>
      <c r="H24" s="10"/>
      <c r="I24" s="10"/>
      <c r="J24" s="10"/>
      <c r="K24" s="10"/>
      <c r="L24" s="10"/>
      <c r="M24" s="44"/>
    </row>
    <row r="25" spans="1:35" s="26" customFormat="1" ht="20" customHeight="1" thickBot="1" x14ac:dyDescent="0.4">
      <c r="B25" s="57" t="s">
        <v>25</v>
      </c>
      <c r="C25" s="58"/>
      <c r="D25" s="109">
        <f>'DCF Model with Valuation -BLANK'!C57/1000000</f>
        <v>0</v>
      </c>
      <c r="E25" s="10"/>
      <c r="F25" s="10"/>
      <c r="G25" s="10"/>
      <c r="H25" s="10"/>
      <c r="I25" s="10"/>
      <c r="J25" s="10"/>
      <c r="K25" s="10"/>
      <c r="L25" s="10"/>
      <c r="M25" s="10"/>
    </row>
    <row r="26" spans="1:35" s="26" customFormat="1" ht="11" customHeight="1" x14ac:dyDescent="0.35">
      <c r="B26" s="48"/>
      <c r="C26" s="25"/>
      <c r="D26" s="45"/>
      <c r="E26" s="10"/>
      <c r="F26" s="10"/>
      <c r="G26" s="10"/>
      <c r="H26" s="10"/>
      <c r="I26" s="10"/>
      <c r="J26" s="10"/>
      <c r="K26" s="10"/>
      <c r="L26" s="10"/>
      <c r="M26" s="10"/>
    </row>
    <row r="27" spans="1:35" s="26" customFormat="1" ht="20" customHeight="1" thickBot="1" x14ac:dyDescent="0.4">
      <c r="B27" s="57" t="s">
        <v>26</v>
      </c>
      <c r="C27" s="58"/>
      <c r="D27" s="110">
        <f>'DCF Model with Valuation -BLANK'!C60/1000000</f>
        <v>0</v>
      </c>
      <c r="E27" s="10"/>
      <c r="F27" s="10"/>
      <c r="G27" s="10"/>
      <c r="H27" s="10"/>
      <c r="I27" s="10"/>
      <c r="J27" s="10"/>
      <c r="K27" s="10"/>
      <c r="L27" s="10"/>
      <c r="M27" s="10"/>
    </row>
    <row r="28" spans="1:35" ht="15" thickBot="1" x14ac:dyDescent="0.4">
      <c r="B28" s="6"/>
      <c r="C28" s="6"/>
      <c r="D28" s="6"/>
      <c r="E28" s="6"/>
      <c r="F28" s="6"/>
      <c r="G28" s="6"/>
      <c r="H28" s="6"/>
      <c r="I28" s="6"/>
      <c r="J28" s="6"/>
      <c r="K28" s="6"/>
      <c r="L28" s="6"/>
      <c r="M28" s="6"/>
    </row>
    <row r="29" spans="1:35" ht="25" customHeight="1" thickTop="1" x14ac:dyDescent="0.35">
      <c r="B29" s="6"/>
      <c r="C29" s="59" t="s">
        <v>28</v>
      </c>
      <c r="D29" s="60" t="s">
        <v>29</v>
      </c>
      <c r="E29" s="61"/>
      <c r="F29" s="61"/>
      <c r="G29" s="61"/>
      <c r="H29" s="61"/>
      <c r="I29" s="61"/>
      <c r="J29" s="61"/>
      <c r="K29" s="61"/>
      <c r="L29" s="61"/>
      <c r="M29" s="62"/>
    </row>
    <row r="30" spans="1:35" ht="20" customHeight="1" thickBot="1" x14ac:dyDescent="0.4">
      <c r="A30" s="17"/>
      <c r="B30" s="6"/>
      <c r="C30" s="63">
        <f>D6-1</f>
        <v>2020</v>
      </c>
      <c r="D30" s="64">
        <f t="shared" ref="D30:M30" si="2">C30+1</f>
        <v>2021</v>
      </c>
      <c r="E30" s="64">
        <f t="shared" si="2"/>
        <v>2022</v>
      </c>
      <c r="F30" s="64">
        <f t="shared" si="2"/>
        <v>2023</v>
      </c>
      <c r="G30" s="64">
        <f t="shared" si="2"/>
        <v>2024</v>
      </c>
      <c r="H30" s="64">
        <f t="shared" si="2"/>
        <v>2025</v>
      </c>
      <c r="I30" s="64">
        <f t="shared" si="2"/>
        <v>2026</v>
      </c>
      <c r="J30" s="64">
        <f t="shared" si="2"/>
        <v>2027</v>
      </c>
      <c r="K30" s="64">
        <f t="shared" si="2"/>
        <v>2028</v>
      </c>
      <c r="L30" s="64">
        <f t="shared" si="2"/>
        <v>2029</v>
      </c>
      <c r="M30" s="64">
        <f t="shared" si="2"/>
        <v>2030</v>
      </c>
      <c r="N30" s="17"/>
      <c r="O30" s="17"/>
      <c r="P30" s="17"/>
      <c r="Q30" s="17"/>
      <c r="R30" s="17"/>
      <c r="S30" s="17"/>
      <c r="T30" s="17"/>
      <c r="U30" s="17"/>
      <c r="V30" s="17"/>
      <c r="W30" s="17"/>
      <c r="X30" s="17"/>
      <c r="Y30" s="17"/>
      <c r="Z30" s="17"/>
      <c r="AA30" s="17"/>
      <c r="AB30" s="17"/>
      <c r="AC30" s="17"/>
      <c r="AD30" s="17"/>
      <c r="AE30" s="17"/>
      <c r="AF30" s="17"/>
      <c r="AG30" s="17"/>
      <c r="AH30" s="17"/>
      <c r="AI30" s="17"/>
    </row>
    <row r="31" spans="1:35" ht="11" customHeight="1" x14ac:dyDescent="0.35">
      <c r="B31" s="6"/>
      <c r="C31" s="6"/>
      <c r="D31" s="6"/>
      <c r="E31" s="6"/>
      <c r="F31" s="6"/>
      <c r="G31" s="6"/>
      <c r="H31" s="6"/>
      <c r="I31" s="6"/>
      <c r="J31" s="6"/>
      <c r="K31" s="6"/>
      <c r="L31" s="6"/>
      <c r="M31" s="6"/>
    </row>
    <row r="32" spans="1:35" s="26" customFormat="1" ht="20" customHeight="1" x14ac:dyDescent="0.35">
      <c r="B32" s="99" t="s">
        <v>30</v>
      </c>
      <c r="C32" s="67">
        <v>0</v>
      </c>
      <c r="D32" s="71">
        <f>C32*(1+'DCF Model with Valuation -BLANK'!D7)</f>
        <v>0</v>
      </c>
      <c r="E32" s="71">
        <f>D32*(1+'DCF Model with Valuation -BLANK'!E7)</f>
        <v>0</v>
      </c>
      <c r="F32" s="71">
        <f>E32*(1+'DCF Model with Valuation -BLANK'!F7)</f>
        <v>0</v>
      </c>
      <c r="G32" s="71">
        <f>F32*(1+'DCF Model with Valuation -BLANK'!G7)</f>
        <v>0</v>
      </c>
      <c r="H32" s="71">
        <f>G32*(1+'DCF Model with Valuation -BLANK'!H7)</f>
        <v>0</v>
      </c>
      <c r="I32" s="71">
        <f>H32*(1+'DCF Model with Valuation -BLANK'!I7)</f>
        <v>0</v>
      </c>
      <c r="J32" s="71">
        <f>I32*(1+'DCF Model with Valuation -BLANK'!J7)</f>
        <v>0</v>
      </c>
      <c r="K32" s="71">
        <f>J32*(1+'DCF Model with Valuation -BLANK'!K7)</f>
        <v>0</v>
      </c>
      <c r="L32" s="71">
        <f>K32*(1+'DCF Model with Valuation -BLANK'!L7)</f>
        <v>0</v>
      </c>
      <c r="M32" s="71">
        <f>L32*(1+'DCF Model with Valuation -BLANK'!M7)</f>
        <v>0</v>
      </c>
    </row>
    <row r="33" spans="1:23" ht="11" customHeight="1" x14ac:dyDescent="0.35">
      <c r="B33" s="80"/>
      <c r="C33" s="22"/>
      <c r="D33" s="22"/>
      <c r="E33" s="22"/>
      <c r="F33" s="22"/>
      <c r="G33" s="22"/>
      <c r="H33" s="22"/>
      <c r="I33" s="22"/>
      <c r="J33" s="22"/>
      <c r="K33" s="22"/>
      <c r="L33" s="22"/>
      <c r="M33" s="22"/>
    </row>
    <row r="34" spans="1:23" s="26" customFormat="1" ht="20" customHeight="1" x14ac:dyDescent="0.35">
      <c r="B34" s="100" t="s">
        <v>31</v>
      </c>
      <c r="C34" s="102">
        <f>C32-C35</f>
        <v>0</v>
      </c>
      <c r="D34" s="74">
        <f>ROUND((D32*(1-'DCF Model with Valuation -BLANK'!D8)),0)</f>
        <v>0</v>
      </c>
      <c r="E34" s="74">
        <f>ROUND((E32*(1-'DCF Model with Valuation -BLANK'!E8)),0)</f>
        <v>0</v>
      </c>
      <c r="F34" s="74">
        <f>ROUND((F32*(1-'DCF Model with Valuation -BLANK'!F8)),0)</f>
        <v>0</v>
      </c>
      <c r="G34" s="74">
        <f>ROUND((G32*(1-'DCF Model with Valuation -BLANK'!G8)),0)</f>
        <v>0</v>
      </c>
      <c r="H34" s="74">
        <f>ROUND((H32*(1-'DCF Model with Valuation -BLANK'!H8)),0)</f>
        <v>0</v>
      </c>
      <c r="I34" s="74">
        <f>ROUND((I32*(1-'DCF Model with Valuation -BLANK'!I8)),0)</f>
        <v>0</v>
      </c>
      <c r="J34" s="74">
        <f>ROUND((J32*(1-'DCF Model with Valuation -BLANK'!J8)),0)</f>
        <v>0</v>
      </c>
      <c r="K34" s="74">
        <f>ROUND((K32*(1-'DCF Model with Valuation -BLANK'!K8)),0)</f>
        <v>0</v>
      </c>
      <c r="L34" s="74">
        <f>ROUND((L32*(1-'DCF Model with Valuation -BLANK'!L8)),0)</f>
        <v>0</v>
      </c>
      <c r="M34" s="74">
        <f>ROUND((M32*(1-'DCF Model with Valuation -BLANK'!M8)),0)</f>
        <v>0</v>
      </c>
    </row>
    <row r="35" spans="1:23" s="26" customFormat="1" ht="20" customHeight="1" x14ac:dyDescent="0.35">
      <c r="B35" s="101" t="s">
        <v>32</v>
      </c>
      <c r="C35" s="72">
        <v>0</v>
      </c>
      <c r="D35" s="75">
        <f t="shared" ref="D35:M35" si="3">D32-D34</f>
        <v>0</v>
      </c>
      <c r="E35" s="75">
        <f t="shared" si="3"/>
        <v>0</v>
      </c>
      <c r="F35" s="75">
        <f t="shared" si="3"/>
        <v>0</v>
      </c>
      <c r="G35" s="75">
        <f t="shared" si="3"/>
        <v>0</v>
      </c>
      <c r="H35" s="75">
        <f t="shared" si="3"/>
        <v>0</v>
      </c>
      <c r="I35" s="75">
        <f t="shared" si="3"/>
        <v>0</v>
      </c>
      <c r="J35" s="75">
        <f t="shared" si="3"/>
        <v>0</v>
      </c>
      <c r="K35" s="75">
        <f t="shared" si="3"/>
        <v>0</v>
      </c>
      <c r="L35" s="75">
        <f t="shared" si="3"/>
        <v>0</v>
      </c>
      <c r="M35" s="75">
        <f t="shared" si="3"/>
        <v>0</v>
      </c>
    </row>
    <row r="36" spans="1:23" ht="11" customHeight="1" x14ac:dyDescent="0.35">
      <c r="B36" s="81"/>
      <c r="C36" s="6"/>
      <c r="D36" s="6"/>
      <c r="E36" s="6"/>
      <c r="F36" s="6"/>
      <c r="G36" s="6"/>
      <c r="H36" s="6"/>
      <c r="I36" s="6"/>
      <c r="J36" s="6"/>
      <c r="K36" s="6"/>
      <c r="L36" s="6"/>
      <c r="M36" s="6"/>
    </row>
    <row r="37" spans="1:23" s="26" customFormat="1" ht="20" customHeight="1" x14ac:dyDescent="0.35">
      <c r="B37" s="103" t="s">
        <v>33</v>
      </c>
      <c r="C37" s="68">
        <v>0</v>
      </c>
      <c r="D37" s="74">
        <f>ROUND((D32*'DCF Model with Valuation -BLANK'!D9),0)</f>
        <v>0</v>
      </c>
      <c r="E37" s="74">
        <f>ROUND((E32*'DCF Model with Valuation -BLANK'!E9),0)</f>
        <v>0</v>
      </c>
      <c r="F37" s="74">
        <f>ROUND((F32*'DCF Model with Valuation -BLANK'!F9),0)</f>
        <v>0</v>
      </c>
      <c r="G37" s="74">
        <f>ROUND((G32*'DCF Model with Valuation -BLANK'!G9),0)</f>
        <v>0</v>
      </c>
      <c r="H37" s="74">
        <f>ROUND((H32*'DCF Model with Valuation -BLANK'!H9),0)</f>
        <v>0</v>
      </c>
      <c r="I37" s="74">
        <f>ROUND((I32*'DCF Model with Valuation -BLANK'!I9),0)</f>
        <v>0</v>
      </c>
      <c r="J37" s="74">
        <f>ROUND((J32*'DCF Model with Valuation -BLANK'!J9),0)</f>
        <v>0</v>
      </c>
      <c r="K37" s="74">
        <f>ROUND((K32*'DCF Model with Valuation -BLANK'!K9),0)</f>
        <v>0</v>
      </c>
      <c r="L37" s="74">
        <f>ROUND((L32*'DCF Model with Valuation -BLANK'!L9),0)</f>
        <v>0</v>
      </c>
      <c r="M37" s="74">
        <f>ROUND((M32*'DCF Model with Valuation -BLANK'!M9),0)</f>
        <v>0</v>
      </c>
    </row>
    <row r="38" spans="1:23" s="26" customFormat="1" ht="20" customHeight="1" x14ac:dyDescent="0.35">
      <c r="B38" s="101" t="s">
        <v>34</v>
      </c>
      <c r="C38" s="104">
        <f t="shared" ref="C38:M38" si="4">C35-C37</f>
        <v>0</v>
      </c>
      <c r="D38" s="75">
        <f t="shared" si="4"/>
        <v>0</v>
      </c>
      <c r="E38" s="75">
        <f t="shared" si="4"/>
        <v>0</v>
      </c>
      <c r="F38" s="75">
        <f t="shared" si="4"/>
        <v>0</v>
      </c>
      <c r="G38" s="75">
        <f t="shared" si="4"/>
        <v>0</v>
      </c>
      <c r="H38" s="75">
        <f t="shared" si="4"/>
        <v>0</v>
      </c>
      <c r="I38" s="75">
        <f t="shared" si="4"/>
        <v>0</v>
      </c>
      <c r="J38" s="75">
        <f t="shared" si="4"/>
        <v>0</v>
      </c>
      <c r="K38" s="75">
        <f t="shared" si="4"/>
        <v>0</v>
      </c>
      <c r="L38" s="75">
        <f t="shared" si="4"/>
        <v>0</v>
      </c>
      <c r="M38" s="75">
        <f t="shared" si="4"/>
        <v>0</v>
      </c>
    </row>
    <row r="39" spans="1:23" ht="11" customHeight="1" x14ac:dyDescent="0.35">
      <c r="B39" s="81"/>
      <c r="C39" s="22"/>
      <c r="D39" s="22"/>
      <c r="E39" s="22"/>
      <c r="F39" s="22"/>
      <c r="G39" s="22"/>
      <c r="H39" s="22"/>
      <c r="I39" s="22"/>
      <c r="J39" s="22"/>
      <c r="K39" s="22"/>
      <c r="L39" s="22"/>
      <c r="M39" s="22"/>
    </row>
    <row r="40" spans="1:23" s="26" customFormat="1" ht="20" customHeight="1" x14ac:dyDescent="0.35">
      <c r="B40" s="100" t="s">
        <v>35</v>
      </c>
      <c r="C40" s="68">
        <v>0</v>
      </c>
      <c r="D40" s="74">
        <f>ROUND((D32*'DCF Model with Valuation -BLANK'!D10),0)</f>
        <v>0</v>
      </c>
      <c r="E40" s="74">
        <f>ROUND((E32*'DCF Model with Valuation -BLANK'!E10),0)</f>
        <v>0</v>
      </c>
      <c r="F40" s="74">
        <f>ROUND((F32*'DCF Model with Valuation -BLANK'!F10),0)</f>
        <v>0</v>
      </c>
      <c r="G40" s="74">
        <f>ROUND((G32*'DCF Model with Valuation -BLANK'!G10),0)</f>
        <v>0</v>
      </c>
      <c r="H40" s="74">
        <f>ROUND((H32*'DCF Model with Valuation -BLANK'!H10),0)</f>
        <v>0</v>
      </c>
      <c r="I40" s="74">
        <f>ROUND((I32*'DCF Model with Valuation -BLANK'!I10),0)</f>
        <v>0</v>
      </c>
      <c r="J40" s="74">
        <f>ROUND((J32*'DCF Model with Valuation -BLANK'!J10),0)</f>
        <v>0</v>
      </c>
      <c r="K40" s="74">
        <f>ROUND((K32*'DCF Model with Valuation -BLANK'!K10),0)</f>
        <v>0</v>
      </c>
      <c r="L40" s="74">
        <f>ROUND((L32*'DCF Model with Valuation -BLANK'!L10),0)</f>
        <v>0</v>
      </c>
      <c r="M40" s="74">
        <f>ROUND((M32*'DCF Model with Valuation -BLANK'!M10),0)</f>
        <v>0</v>
      </c>
    </row>
    <row r="41" spans="1:23" s="26" customFormat="1" ht="20" customHeight="1" x14ac:dyDescent="0.35">
      <c r="B41" s="101" t="s">
        <v>36</v>
      </c>
      <c r="C41" s="104">
        <f t="shared" ref="C41:M41" si="5">C38-C40</f>
        <v>0</v>
      </c>
      <c r="D41" s="75">
        <f t="shared" si="5"/>
        <v>0</v>
      </c>
      <c r="E41" s="75">
        <f t="shared" si="5"/>
        <v>0</v>
      </c>
      <c r="F41" s="75">
        <f t="shared" si="5"/>
        <v>0</v>
      </c>
      <c r="G41" s="75">
        <f t="shared" si="5"/>
        <v>0</v>
      </c>
      <c r="H41" s="75">
        <f t="shared" si="5"/>
        <v>0</v>
      </c>
      <c r="I41" s="75">
        <f t="shared" si="5"/>
        <v>0</v>
      </c>
      <c r="J41" s="75">
        <f t="shared" si="5"/>
        <v>0</v>
      </c>
      <c r="K41" s="75">
        <f t="shared" si="5"/>
        <v>0</v>
      </c>
      <c r="L41" s="75">
        <f t="shared" si="5"/>
        <v>0</v>
      </c>
      <c r="M41" s="75">
        <f t="shared" si="5"/>
        <v>0</v>
      </c>
    </row>
    <row r="42" spans="1:23" s="26" customFormat="1" ht="20" customHeight="1" x14ac:dyDescent="0.35">
      <c r="B42" s="105" t="s">
        <v>37</v>
      </c>
      <c r="C42" s="97">
        <v>0</v>
      </c>
      <c r="D42" s="76">
        <f t="shared" ref="D42:M42" si="6">IF(C42+C41&lt;0,C42+C41,0)</f>
        <v>0</v>
      </c>
      <c r="E42" s="76">
        <f t="shared" si="6"/>
        <v>0</v>
      </c>
      <c r="F42" s="76">
        <f t="shared" si="6"/>
        <v>0</v>
      </c>
      <c r="G42" s="76">
        <f t="shared" si="6"/>
        <v>0</v>
      </c>
      <c r="H42" s="76">
        <f t="shared" si="6"/>
        <v>0</v>
      </c>
      <c r="I42" s="76">
        <f t="shared" si="6"/>
        <v>0</v>
      </c>
      <c r="J42" s="76">
        <f t="shared" si="6"/>
        <v>0</v>
      </c>
      <c r="K42" s="76">
        <f t="shared" si="6"/>
        <v>0</v>
      </c>
      <c r="L42" s="76">
        <f t="shared" si="6"/>
        <v>0</v>
      </c>
      <c r="M42" s="76">
        <f t="shared" si="6"/>
        <v>0</v>
      </c>
      <c r="O42" s="69"/>
      <c r="P42" s="69"/>
      <c r="Q42" s="69"/>
      <c r="R42" s="69"/>
      <c r="S42" s="69"/>
      <c r="T42" s="69"/>
      <c r="U42" s="69"/>
      <c r="V42" s="69"/>
      <c r="W42" s="69"/>
    </row>
    <row r="43" spans="1:23" s="26" customFormat="1" ht="20" customHeight="1" x14ac:dyDescent="0.35">
      <c r="B43" s="105" t="s">
        <v>38</v>
      </c>
      <c r="C43" s="106">
        <f t="shared" ref="C43:M43" si="7">IF(SUM(C41:C42)&lt;0,0,SUM(C41:C42))</f>
        <v>0</v>
      </c>
      <c r="D43" s="76">
        <f t="shared" si="7"/>
        <v>0</v>
      </c>
      <c r="E43" s="76">
        <f t="shared" si="7"/>
        <v>0</v>
      </c>
      <c r="F43" s="76">
        <f t="shared" si="7"/>
        <v>0</v>
      </c>
      <c r="G43" s="76">
        <f t="shared" si="7"/>
        <v>0</v>
      </c>
      <c r="H43" s="76">
        <f t="shared" si="7"/>
        <v>0</v>
      </c>
      <c r="I43" s="76">
        <f t="shared" si="7"/>
        <v>0</v>
      </c>
      <c r="J43" s="76">
        <f t="shared" si="7"/>
        <v>0</v>
      </c>
      <c r="K43" s="76">
        <f t="shared" si="7"/>
        <v>0</v>
      </c>
      <c r="L43" s="76">
        <f t="shared" si="7"/>
        <v>0</v>
      </c>
      <c r="M43" s="76">
        <f t="shared" si="7"/>
        <v>0</v>
      </c>
      <c r="O43" s="69"/>
      <c r="P43" s="69"/>
      <c r="Q43" s="69"/>
      <c r="R43" s="69"/>
      <c r="S43" s="69"/>
      <c r="T43" s="69"/>
      <c r="U43" s="69"/>
      <c r="V43" s="69"/>
      <c r="W43" s="69"/>
    </row>
    <row r="44" spans="1:23" s="26" customFormat="1" ht="11" customHeight="1" x14ac:dyDescent="0.35">
      <c r="A44" s="69"/>
      <c r="B44" s="82"/>
      <c r="C44" s="73"/>
      <c r="D44" s="73"/>
      <c r="E44" s="73"/>
      <c r="F44" s="73"/>
      <c r="G44" s="73"/>
      <c r="H44" s="73"/>
      <c r="I44" s="73"/>
      <c r="J44" s="73"/>
      <c r="K44" s="73"/>
      <c r="L44" s="73"/>
      <c r="M44" s="73"/>
      <c r="N44" s="69"/>
      <c r="O44" s="69"/>
      <c r="P44" s="69"/>
      <c r="Q44" s="69"/>
      <c r="R44" s="69"/>
      <c r="S44" s="69"/>
      <c r="T44" s="69"/>
      <c r="U44" s="69"/>
      <c r="V44" s="69"/>
      <c r="W44" s="69"/>
    </row>
    <row r="45" spans="1:23" s="26" customFormat="1" ht="20" customHeight="1" x14ac:dyDescent="0.35">
      <c r="B45" s="100" t="s">
        <v>39</v>
      </c>
      <c r="C45" s="102">
        <f>C43*'DCF Model with Valuation -BLANK'!$C$14</f>
        <v>0</v>
      </c>
      <c r="D45" s="74">
        <f>D43*'DCF Model with Valuation -BLANK'!$C$14</f>
        <v>0</v>
      </c>
      <c r="E45" s="74">
        <f>E43*'DCF Model with Valuation -BLANK'!$C$14</f>
        <v>0</v>
      </c>
      <c r="F45" s="74">
        <f>F43*'DCF Model with Valuation -BLANK'!$C$14</f>
        <v>0</v>
      </c>
      <c r="G45" s="74">
        <f>G43*'DCF Model with Valuation -BLANK'!$C$14</f>
        <v>0</v>
      </c>
      <c r="H45" s="74">
        <f>H43*'DCF Model with Valuation -BLANK'!$C$14</f>
        <v>0</v>
      </c>
      <c r="I45" s="74">
        <f>I43*'DCF Model with Valuation -BLANK'!$C$14</f>
        <v>0</v>
      </c>
      <c r="J45" s="74">
        <f>J43*'DCF Model with Valuation -BLANK'!$C$14</f>
        <v>0</v>
      </c>
      <c r="K45" s="74">
        <f>K43*'DCF Model with Valuation -BLANK'!$C$14</f>
        <v>0</v>
      </c>
      <c r="L45" s="74">
        <f>L43*'DCF Model with Valuation -BLANK'!$C$14</f>
        <v>0</v>
      </c>
      <c r="M45" s="74">
        <f>M43*'DCF Model with Valuation -BLANK'!$C$14</f>
        <v>0</v>
      </c>
    </row>
    <row r="46" spans="1:23" s="26" customFormat="1" ht="20" customHeight="1" x14ac:dyDescent="0.35">
      <c r="B46" s="101" t="s">
        <v>40</v>
      </c>
      <c r="C46" s="107">
        <f t="shared" ref="C46:M46" si="8">C41-C45</f>
        <v>0</v>
      </c>
      <c r="D46" s="75">
        <f t="shared" si="8"/>
        <v>0</v>
      </c>
      <c r="E46" s="75">
        <f t="shared" si="8"/>
        <v>0</v>
      </c>
      <c r="F46" s="75">
        <f t="shared" si="8"/>
        <v>0</v>
      </c>
      <c r="G46" s="75">
        <f t="shared" si="8"/>
        <v>0</v>
      </c>
      <c r="H46" s="75">
        <f t="shared" si="8"/>
        <v>0</v>
      </c>
      <c r="I46" s="75">
        <f t="shared" si="8"/>
        <v>0</v>
      </c>
      <c r="J46" s="75">
        <f t="shared" si="8"/>
        <v>0</v>
      </c>
      <c r="K46" s="75">
        <f t="shared" si="8"/>
        <v>0</v>
      </c>
      <c r="L46" s="75">
        <f t="shared" si="8"/>
        <v>0</v>
      </c>
      <c r="M46" s="75">
        <f t="shared" si="8"/>
        <v>0</v>
      </c>
    </row>
    <row r="47" spans="1:23" ht="11" customHeight="1" x14ac:dyDescent="0.35">
      <c r="B47" s="81"/>
      <c r="C47" s="6"/>
      <c r="D47" s="6"/>
      <c r="E47" s="6"/>
      <c r="F47" s="6"/>
      <c r="G47" s="6"/>
      <c r="H47" s="6"/>
      <c r="I47" s="6"/>
      <c r="J47" s="6"/>
      <c r="K47" s="6"/>
      <c r="L47" s="6"/>
      <c r="M47" s="6"/>
    </row>
    <row r="48" spans="1:23" s="26" customFormat="1" ht="20" customHeight="1" x14ac:dyDescent="0.35">
      <c r="B48" s="100" t="s">
        <v>41</v>
      </c>
      <c r="C48" s="102">
        <f t="shared" ref="C48:M48" si="9">C40</f>
        <v>0</v>
      </c>
      <c r="D48" s="74">
        <f t="shared" si="9"/>
        <v>0</v>
      </c>
      <c r="E48" s="74">
        <f t="shared" si="9"/>
        <v>0</v>
      </c>
      <c r="F48" s="74">
        <f t="shared" si="9"/>
        <v>0</v>
      </c>
      <c r="G48" s="74">
        <f t="shared" si="9"/>
        <v>0</v>
      </c>
      <c r="H48" s="74">
        <f t="shared" si="9"/>
        <v>0</v>
      </c>
      <c r="I48" s="74">
        <f t="shared" si="9"/>
        <v>0</v>
      </c>
      <c r="J48" s="74">
        <f t="shared" si="9"/>
        <v>0</v>
      </c>
      <c r="K48" s="74">
        <f t="shared" si="9"/>
        <v>0</v>
      </c>
      <c r="L48" s="74">
        <f t="shared" si="9"/>
        <v>0</v>
      </c>
      <c r="M48" s="74">
        <f t="shared" si="9"/>
        <v>0</v>
      </c>
    </row>
    <row r="49" spans="1:14" s="26" customFormat="1" ht="20" customHeight="1" x14ac:dyDescent="0.35">
      <c r="B49" s="103" t="s">
        <v>42</v>
      </c>
      <c r="C49" s="98">
        <v>0</v>
      </c>
      <c r="D49" s="74">
        <f>C49*(1+'DCF Model with Valuation -BLANK'!D11)</f>
        <v>0</v>
      </c>
      <c r="E49" s="74">
        <f>D49*(1+'DCF Model with Valuation -BLANK'!E11)</f>
        <v>0</v>
      </c>
      <c r="F49" s="74">
        <f>E49*(1+'DCF Model with Valuation -BLANK'!F11)</f>
        <v>0</v>
      </c>
      <c r="G49" s="74">
        <f>F49*(1+'DCF Model with Valuation -BLANK'!G11)</f>
        <v>0</v>
      </c>
      <c r="H49" s="74">
        <f>G49*(1+'DCF Model with Valuation -BLANK'!H11)</f>
        <v>0</v>
      </c>
      <c r="I49" s="74">
        <f>H49*(1+'DCF Model with Valuation -BLANK'!I11)</f>
        <v>0</v>
      </c>
      <c r="J49" s="74">
        <f>I49*(1+'DCF Model with Valuation -BLANK'!J11)</f>
        <v>0</v>
      </c>
      <c r="K49" s="74">
        <f>J49*(1+'DCF Model with Valuation -BLANK'!K11)</f>
        <v>0</v>
      </c>
      <c r="L49" s="74">
        <f>K49*(1+'DCF Model with Valuation -BLANK'!L11)</f>
        <v>0</v>
      </c>
      <c r="M49" s="74">
        <f>L49*(1+'DCF Model with Valuation -BLANK'!M11)</f>
        <v>0</v>
      </c>
    </row>
    <row r="50" spans="1:14" s="26" customFormat="1" ht="20" customHeight="1" x14ac:dyDescent="0.35">
      <c r="B50" s="103" t="s">
        <v>43</v>
      </c>
      <c r="C50" s="77"/>
      <c r="D50" s="74">
        <f>(D32-C32)*'DCF Model with Valuation -BLANK'!D12</f>
        <v>0</v>
      </c>
      <c r="E50" s="74">
        <f>(E32-D32)*'DCF Model with Valuation -BLANK'!E12</f>
        <v>0</v>
      </c>
      <c r="F50" s="74">
        <f>(F32-E32)*'DCF Model with Valuation -BLANK'!F12</f>
        <v>0</v>
      </c>
      <c r="G50" s="74">
        <f>(G32-F32)*'DCF Model with Valuation -BLANK'!G12</f>
        <v>0</v>
      </c>
      <c r="H50" s="74">
        <f>(H32-G32)*'DCF Model with Valuation -BLANK'!H12</f>
        <v>0</v>
      </c>
      <c r="I50" s="74">
        <f>(I32-H32)*'DCF Model with Valuation -BLANK'!I12</f>
        <v>0</v>
      </c>
      <c r="J50" s="74">
        <f>(J32-I32)*'DCF Model with Valuation -BLANK'!J12</f>
        <v>0</v>
      </c>
      <c r="K50" s="74">
        <f>(K32-J32)*'DCF Model with Valuation -BLANK'!K12</f>
        <v>0</v>
      </c>
      <c r="L50" s="74">
        <f>(L32-K32)*'DCF Model with Valuation -BLANK'!L12</f>
        <v>0</v>
      </c>
      <c r="M50" s="74">
        <f>(M32-L32)*'DCF Model with Valuation -BLANK'!M12</f>
        <v>0</v>
      </c>
    </row>
    <row r="51" spans="1:14" s="26" customFormat="1" ht="20" customHeight="1" x14ac:dyDescent="0.35">
      <c r="A51" s="70"/>
      <c r="B51" s="101" t="s">
        <v>44</v>
      </c>
      <c r="C51" s="108">
        <f t="shared" ref="C51:L51" si="10">SUM(C46:C50)</f>
        <v>0</v>
      </c>
      <c r="D51" s="71">
        <f t="shared" si="10"/>
        <v>0</v>
      </c>
      <c r="E51" s="71">
        <f t="shared" si="10"/>
        <v>0</v>
      </c>
      <c r="F51" s="71">
        <f t="shared" si="10"/>
        <v>0</v>
      </c>
      <c r="G51" s="71">
        <f t="shared" si="10"/>
        <v>0</v>
      </c>
      <c r="H51" s="71">
        <f t="shared" si="10"/>
        <v>0</v>
      </c>
      <c r="I51" s="71">
        <f t="shared" si="10"/>
        <v>0</v>
      </c>
      <c r="J51" s="71">
        <f t="shared" si="10"/>
        <v>0</v>
      </c>
      <c r="K51" s="71">
        <f t="shared" si="10"/>
        <v>0</v>
      </c>
      <c r="L51" s="71">
        <f t="shared" si="10"/>
        <v>0</v>
      </c>
      <c r="M51" s="71">
        <f>ROUND((SUM(M46:M50)),0)</f>
        <v>0</v>
      </c>
      <c r="N51" s="70"/>
    </row>
    <row r="52" spans="1:14" x14ac:dyDescent="0.35">
      <c r="B52" s="6"/>
      <c r="C52" s="7"/>
      <c r="D52" s="7"/>
      <c r="E52" s="7"/>
      <c r="F52" s="7"/>
      <c r="G52" s="7"/>
      <c r="H52" s="7"/>
      <c r="I52" s="7"/>
      <c r="J52" s="7"/>
      <c r="K52" s="7"/>
      <c r="L52" s="7"/>
      <c r="M52" s="7"/>
    </row>
    <row r="53" spans="1:14" ht="25" customHeight="1" thickBot="1" x14ac:dyDescent="0.4">
      <c r="B53" s="25" t="s">
        <v>48</v>
      </c>
      <c r="D53" s="7"/>
      <c r="E53" s="7"/>
      <c r="F53" s="7"/>
      <c r="G53" s="7"/>
      <c r="H53" s="7"/>
      <c r="I53" s="7"/>
      <c r="J53" s="7"/>
      <c r="K53" s="65" t="s">
        <v>48</v>
      </c>
      <c r="L53" s="66">
        <f>M6</f>
        <v>2030</v>
      </c>
      <c r="M53" s="78">
        <f>ROUND(((M51*(1+'DCF Model with Valuation -BLANK'!C15))/('DCF Model with Valuation -BLANK'!C16-'DCF Model with Valuation -BLANK'!C15)),0)</f>
        <v>0</v>
      </c>
    </row>
    <row r="54" spans="1:14" x14ac:dyDescent="0.35">
      <c r="B54" s="6"/>
      <c r="C54" s="6"/>
      <c r="D54" s="6"/>
      <c r="E54" s="6"/>
      <c r="F54" s="6"/>
      <c r="G54" s="6"/>
      <c r="H54" s="6"/>
      <c r="I54" s="6"/>
      <c r="J54" s="6"/>
      <c r="K54" s="6"/>
      <c r="L54" s="6"/>
      <c r="M54" s="6"/>
    </row>
    <row r="55" spans="1:14" s="26" customFormat="1" ht="25" customHeight="1" thickBot="1" x14ac:dyDescent="0.4">
      <c r="B55" s="84" t="s">
        <v>49</v>
      </c>
      <c r="C55" s="83">
        <f>C16</f>
        <v>0.2</v>
      </c>
      <c r="D55" s="79">
        <f>ROUND((D51/((1+'DCF Model with Valuation -BLANK'!$C$16)^(D30-C30))),0)</f>
        <v>0</v>
      </c>
      <c r="E55" s="79">
        <f>ROUND((E51/((1+'DCF Model with Valuation -BLANK'!$C$16)^(E30-C30))),0)</f>
        <v>0</v>
      </c>
      <c r="F55" s="79">
        <f>ROUND((F51/((1+'DCF Model with Valuation -BLANK'!$C$16)^(F30-C30))),0)</f>
        <v>0</v>
      </c>
      <c r="G55" s="79">
        <f>ROUND((G51/((1+'DCF Model with Valuation -BLANK'!$C$16)^(G30-C30))),0)</f>
        <v>0</v>
      </c>
      <c r="H55" s="79">
        <f>ROUND((H51/((1+'DCF Model with Valuation -BLANK'!$C$16)^(H30-C30))),0)</f>
        <v>0</v>
      </c>
      <c r="I55" s="79">
        <f>ROUND((I51/((1+'DCF Model with Valuation -BLANK'!$C$16)^(I30-C30))),0)</f>
        <v>0</v>
      </c>
      <c r="J55" s="79">
        <f>ROUND((J51/((1+'DCF Model with Valuation -BLANK'!$C$16)^(J30-C30))),0)</f>
        <v>0</v>
      </c>
      <c r="K55" s="79">
        <f>ROUND((K51/((1+'DCF Model with Valuation -BLANK'!$C$16)^(K30-C30))),0)</f>
        <v>0</v>
      </c>
      <c r="L55" s="79">
        <f>ROUND((L51/((1+'DCF Model with Valuation -BLANK'!$C$16)^(L30-C30))),0)</f>
        <v>0</v>
      </c>
      <c r="M55" s="79">
        <f>ROUND(((M51+M53)/((1+'DCF Model with Valuation -BLANK'!$C$16)^(M30-C30))),0)</f>
        <v>0</v>
      </c>
    </row>
    <row r="56" spans="1:14" ht="11" customHeight="1" x14ac:dyDescent="0.35">
      <c r="B56" s="23"/>
      <c r="C56" s="6"/>
      <c r="D56" s="6"/>
      <c r="E56" s="6"/>
      <c r="F56" s="6"/>
      <c r="G56" s="6"/>
      <c r="H56" s="6"/>
      <c r="I56" s="6"/>
      <c r="J56" s="6"/>
      <c r="K56" s="6"/>
      <c r="L56" s="6"/>
      <c r="M56" s="6"/>
    </row>
    <row r="57" spans="1:14" ht="25" customHeight="1" x14ac:dyDescent="0.35">
      <c r="B57" s="85" t="s">
        <v>45</v>
      </c>
      <c r="C57" s="108">
        <f>SUM(D55:M55)</f>
        <v>0</v>
      </c>
      <c r="D57" s="6"/>
      <c r="E57" s="6"/>
      <c r="F57" s="6"/>
      <c r="G57" s="6"/>
      <c r="H57" s="6"/>
      <c r="I57" s="6"/>
      <c r="J57" s="6"/>
      <c r="K57" s="6"/>
      <c r="L57" s="6"/>
      <c r="M57" s="6"/>
    </row>
    <row r="58" spans="1:14" ht="25" customHeight="1" x14ac:dyDescent="0.35">
      <c r="B58" s="86" t="s">
        <v>46</v>
      </c>
      <c r="C58" s="68">
        <v>0</v>
      </c>
      <c r="D58" s="30" t="s">
        <v>19</v>
      </c>
      <c r="E58" s="111">
        <f>D6-1</f>
        <v>2020</v>
      </c>
      <c r="F58" s="6"/>
      <c r="G58" s="6"/>
      <c r="H58" s="6"/>
      <c r="I58" s="6"/>
      <c r="J58" s="6"/>
      <c r="K58" s="6"/>
      <c r="L58" s="6"/>
      <c r="M58" s="6"/>
    </row>
    <row r="59" spans="1:14" ht="11" customHeight="1" x14ac:dyDescent="0.35">
      <c r="B59" s="87"/>
      <c r="C59" s="6"/>
      <c r="D59" s="18"/>
      <c r="E59" s="6"/>
      <c r="F59" s="6"/>
      <c r="G59" s="6"/>
      <c r="H59" s="6"/>
      <c r="I59" s="6"/>
      <c r="J59" s="6"/>
      <c r="K59" s="6"/>
      <c r="L59" s="6"/>
      <c r="M59" s="6"/>
    </row>
    <row r="60" spans="1:14" ht="25" customHeight="1" thickBot="1" x14ac:dyDescent="0.4">
      <c r="B60" s="85" t="s">
        <v>47</v>
      </c>
      <c r="C60" s="78">
        <f>C57+SUM(C58:C58)</f>
        <v>0</v>
      </c>
      <c r="D60" s="18"/>
      <c r="E60" s="6"/>
      <c r="F60" s="6"/>
      <c r="G60" s="6"/>
      <c r="H60" s="6"/>
      <c r="I60" s="6"/>
      <c r="J60" s="6"/>
      <c r="K60" s="6"/>
      <c r="L60" s="6"/>
      <c r="M60" s="6"/>
    </row>
  </sheetData>
  <pageMargins left="0.3" right="0.3" top="0.3" bottom="0.3" header="0" footer="0"/>
  <pageSetup scale="58" fitToHeight="0" orientation="landscape" horizontalDpi="0" verticalDpi="0"/>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3" customWidth="1"/>
    <col min="2" max="2" width="88.36328125" style="3" customWidth="1"/>
    <col min="3" max="16384" width="10.81640625" style="3"/>
  </cols>
  <sheetData>
    <row r="1" spans="2:2" ht="20" customHeight="1" x14ac:dyDescent="0.35"/>
    <row r="2" spans="2:2" ht="105" customHeight="1" x14ac:dyDescent="0.35">
      <c r="B2" s="4"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DCF Model with Valuation -EX</vt:lpstr>
      <vt:lpstr>DCF Model with Valuation -BLANK</vt:lpstr>
      <vt:lpstr>- Disclaimer -</vt:lpstr>
      <vt:lpstr>'DCF Model with Valuation -BLANK'!Область_печати</vt:lpstr>
      <vt:lpstr>'DCF Model with Valuation -EX'!Область_печати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2020-07-07T18:15:07Z</dcterms:modified>
</cp:coreProperties>
</file>